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ffice of Procurement and Grants\Team - Competitive Services\Request for Proposal\124316 Nebraska Tobacco Quitline Services\Evaluation\"/>
    </mc:Choice>
  </mc:AlternateContent>
  <xr:revisionPtr revIDLastSave="0" documentId="13_ncr:1_{297BCAE8-FC88-45CA-AFDB-DDC42262E2A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Final Evaluation - Scored" sheetId="1" r:id="rId1"/>
    <sheet name="Final Evaluation with ORALS" sheetId="5" r:id="rId2"/>
    <sheet name="Cost Evaluation" sheetId="10" r:id="rId3"/>
    <sheet name="Cost Analysis" sheetId="9" r:id="rId4"/>
  </sheets>
  <definedNames>
    <definedName name="_Hlk221006978" localSheetId="3">'Cost Analysis'!$A$17</definedName>
    <definedName name="AxiellTotal">'Final Evaluation - Scored'!#REF!</definedName>
    <definedName name="OLE_LINK1" localSheetId="2">'Cost Evaluation'!#REF!</definedName>
    <definedName name="Summary">#REF!</definedName>
    <definedName name="TechnicalResponse">#REF!</definedName>
    <definedName name="VitalCheckTotal">'Final Evaluation - Scored'!#REF!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0" l="1"/>
  <c r="E7" i="10"/>
  <c r="F10" i="5" l="1"/>
  <c r="E10" i="5"/>
  <c r="E12" i="5"/>
  <c r="F12" i="5"/>
  <c r="P41" i="9" l="1"/>
  <c r="P40" i="9"/>
  <c r="P39" i="9"/>
  <c r="N40" i="9"/>
  <c r="N41" i="9"/>
  <c r="N39" i="9"/>
  <c r="L41" i="9"/>
  <c r="L40" i="9"/>
  <c r="L39" i="9"/>
  <c r="I40" i="9"/>
  <c r="I41" i="9"/>
  <c r="I39" i="9"/>
  <c r="G40" i="9"/>
  <c r="G41" i="9"/>
  <c r="G39" i="9"/>
  <c r="E40" i="9"/>
  <c r="E41" i="9"/>
  <c r="E39" i="9"/>
  <c r="F9" i="5"/>
  <c r="E9" i="5"/>
  <c r="F8" i="5"/>
  <c r="E8" i="5"/>
  <c r="F7" i="5"/>
  <c r="E7" i="5"/>
  <c r="F10" i="1"/>
  <c r="E10" i="1"/>
  <c r="P30" i="9"/>
  <c r="P29" i="9"/>
  <c r="P27" i="9"/>
  <c r="P25" i="9"/>
  <c r="P23" i="9"/>
  <c r="P21" i="9"/>
  <c r="P19" i="9"/>
  <c r="P17" i="9"/>
  <c r="P31" i="9" s="1"/>
  <c r="N30" i="9"/>
  <c r="N29" i="9"/>
  <c r="N27" i="9"/>
  <c r="N25" i="9"/>
  <c r="N23" i="9"/>
  <c r="N21" i="9"/>
  <c r="N19" i="9"/>
  <c r="N17" i="9"/>
  <c r="N31" i="9" s="1"/>
  <c r="L31" i="9"/>
  <c r="L30" i="9"/>
  <c r="L29" i="9"/>
  <c r="L27" i="9"/>
  <c r="L25" i="9"/>
  <c r="L23" i="9"/>
  <c r="L21" i="9"/>
  <c r="L19" i="9"/>
  <c r="L17" i="9"/>
  <c r="P13" i="9"/>
  <c r="P12" i="9"/>
  <c r="P11" i="9"/>
  <c r="P10" i="9"/>
  <c r="P9" i="9"/>
  <c r="P8" i="9"/>
  <c r="P7" i="9"/>
  <c r="P6" i="9"/>
  <c r="P5" i="9"/>
  <c r="P4" i="9"/>
  <c r="P3" i="9"/>
  <c r="P14" i="9" s="1"/>
  <c r="N9" i="9"/>
  <c r="L8" i="9"/>
  <c r="N13" i="9"/>
  <c r="N12" i="9"/>
  <c r="N11" i="9"/>
  <c r="N10" i="9"/>
  <c r="N7" i="9"/>
  <c r="N6" i="9"/>
  <c r="N5" i="9"/>
  <c r="N4" i="9"/>
  <c r="N3" i="9"/>
  <c r="L13" i="9"/>
  <c r="L12" i="9"/>
  <c r="L11" i="9"/>
  <c r="L10" i="9"/>
  <c r="L9" i="9"/>
  <c r="L7" i="9"/>
  <c r="L6" i="9"/>
  <c r="L5" i="9"/>
  <c r="L4" i="9"/>
  <c r="L3" i="9"/>
  <c r="L14" i="9" s="1"/>
  <c r="L33" i="9" s="1"/>
  <c r="I9" i="9"/>
  <c r="I8" i="9"/>
  <c r="I7" i="9"/>
  <c r="I6" i="9"/>
  <c r="I5" i="9"/>
  <c r="I4" i="9"/>
  <c r="I3" i="9"/>
  <c r="I10" i="9"/>
  <c r="I11" i="9"/>
  <c r="I13" i="9"/>
  <c r="I12" i="9"/>
  <c r="I14" i="9" s="1"/>
  <c r="I30" i="9"/>
  <c r="I29" i="9"/>
  <c r="I27" i="9"/>
  <c r="I25" i="9"/>
  <c r="I23" i="9"/>
  <c r="I21" i="9"/>
  <c r="I19" i="9"/>
  <c r="I17" i="9"/>
  <c r="G30" i="9"/>
  <c r="G29" i="9"/>
  <c r="G27" i="9"/>
  <c r="G25" i="9"/>
  <c r="G23" i="9"/>
  <c r="G21" i="9"/>
  <c r="G19" i="9"/>
  <c r="G17" i="9"/>
  <c r="E30" i="9"/>
  <c r="E29" i="9"/>
  <c r="E27" i="9"/>
  <c r="E25" i="9"/>
  <c r="E23" i="9"/>
  <c r="E21" i="9"/>
  <c r="E19" i="9"/>
  <c r="E17" i="9"/>
  <c r="G4" i="9"/>
  <c r="G14" i="9" s="1"/>
  <c r="G5" i="9"/>
  <c r="G6" i="9"/>
  <c r="G7" i="9"/>
  <c r="G10" i="9"/>
  <c r="G11" i="9"/>
  <c r="G12" i="9"/>
  <c r="G13" i="9"/>
  <c r="G3" i="9"/>
  <c r="E13" i="9"/>
  <c r="E12" i="9"/>
  <c r="E11" i="9"/>
  <c r="E4" i="9"/>
  <c r="E5" i="9"/>
  <c r="E6" i="9"/>
  <c r="E7" i="9"/>
  <c r="E10" i="9"/>
  <c r="E3" i="9"/>
  <c r="E14" i="9" s="1"/>
  <c r="P33" i="9" l="1"/>
  <c r="N14" i="9"/>
  <c r="N33" i="9" s="1"/>
  <c r="I31" i="9"/>
  <c r="I33" i="9" s="1"/>
  <c r="G31" i="9"/>
  <c r="G33" i="9" s="1"/>
  <c r="E31" i="9"/>
  <c r="E33" i="9" s="1"/>
  <c r="D35" i="9" l="1"/>
  <c r="K35" i="9"/>
  <c r="D10" i="5" l="1"/>
  <c r="D12" i="5"/>
  <c r="D10" i="1"/>
</calcChain>
</file>

<file path=xl/sharedStrings.xml><?xml version="1.0" encoding="utf-8"?>
<sst xmlns="http://schemas.openxmlformats.org/spreadsheetml/2006/main" count="118" uniqueCount="81">
  <si>
    <t>Evaluation Criteria</t>
  </si>
  <si>
    <t>Possible Points</t>
  </si>
  <si>
    <t>Total Points</t>
  </si>
  <si>
    <t>Ranking</t>
  </si>
  <si>
    <t>Total Points without Oral Interviews</t>
  </si>
  <si>
    <t>Total Points with Oral Interviews</t>
  </si>
  <si>
    <t>Part 1 - Corporate Overview</t>
  </si>
  <si>
    <t>Part 2 - Technical Response</t>
  </si>
  <si>
    <t>* Points to Award = Lowest Cost Submitted ÷ Cost Submitted x Maximum Possible Points</t>
  </si>
  <si>
    <t xml:space="preserve">Part 3 - Cost* </t>
  </si>
  <si>
    <t>Part 3 - Cost*</t>
  </si>
  <si>
    <t xml:space="preserve">   Oral Interviews</t>
  </si>
  <si>
    <t>FINAL EVALUATION SHEET</t>
  </si>
  <si>
    <t>FINAL EVALUATION SHEET with ORAL INTERVIEWS</t>
  </si>
  <si>
    <r>
      <t xml:space="preserve">SOLICITATION NUMBER: </t>
    </r>
    <r>
      <rPr>
        <b/>
        <sz val="14"/>
        <rFont val="Arial"/>
        <family val="2"/>
      </rPr>
      <t>124316 03</t>
    </r>
  </si>
  <si>
    <t>Nebraska Tobacco Quitline Services</t>
  </si>
  <si>
    <t>National Jewish Health</t>
  </si>
  <si>
    <r>
      <t xml:space="preserve">SOLICITATION NUMBER: </t>
    </r>
    <r>
      <rPr>
        <b/>
        <sz val="14"/>
        <color rgb="FFFF0000"/>
        <rFont val="Arial"/>
        <family val="2"/>
      </rPr>
      <t>124316 O3</t>
    </r>
  </si>
  <si>
    <r>
      <t xml:space="preserve">Opening Date: </t>
    </r>
    <r>
      <rPr>
        <b/>
        <sz val="14"/>
        <color indexed="10"/>
        <rFont val="Arial"/>
        <family val="2"/>
      </rPr>
      <t>May 8, 2026</t>
    </r>
  </si>
  <si>
    <t>Consumer Wellness Solutions, LLC</t>
  </si>
  <si>
    <r>
      <t>Opening D</t>
    </r>
    <r>
      <rPr>
        <b/>
        <sz val="14"/>
        <rFont val="Arial"/>
        <family val="2"/>
      </rPr>
      <t>ate: May 8, 2026, 2:00 p.m.</t>
    </r>
  </si>
  <si>
    <t>Deliverable</t>
  </si>
  <si>
    <t>Unit of Measure</t>
  </si>
  <si>
    <t>Registration (phone). Repeat participant billing per Section V.D.3. (I)(3) (a-b)</t>
  </si>
  <si>
    <t>per Call</t>
  </si>
  <si>
    <t>Registration (web and text). Repeat participant billing per Section V.D.3. (I)(3) (a-b)</t>
  </si>
  <si>
    <t>Per Participant</t>
  </si>
  <si>
    <r>
      <t xml:space="preserve">General Phone Coaching/Counseling Services   </t>
    </r>
    <r>
      <rPr>
        <sz val="11"/>
        <color theme="1"/>
        <rFont val="Calibri"/>
        <family val="2"/>
        <scheme val="minor"/>
      </rPr>
      <t> </t>
    </r>
  </si>
  <si>
    <t>Web Counseling</t>
  </si>
  <si>
    <t>EA</t>
  </si>
  <si>
    <t>Special Population Phone Coaching/Counseling Services</t>
  </si>
  <si>
    <t>Per call</t>
  </si>
  <si>
    <t>Lung Cancer Pre-screening (must not include registration costs)</t>
  </si>
  <si>
    <t>per Participant</t>
  </si>
  <si>
    <t>Program Development/Implementation (one-time cost)</t>
  </si>
  <si>
    <t xml:space="preserve">E-Referral Interface  </t>
  </si>
  <si>
    <t>Seven (7) month Evaluation – Satisfaction, 7 month Quit rate (Expected n=400)</t>
  </si>
  <si>
    <t>Healthcare Provider Online Training – Development, Implementation, Maintenance, and Updates (one-time cost unless authorized by TFN)</t>
  </si>
  <si>
    <t>Continuing Education Credits for Healthcare Provider Training</t>
  </si>
  <si>
    <t>Historical Estimate of Two-Year Quantity Distribution</t>
  </si>
  <si>
    <t>Initial Contract
Two Year Term Through
June 30, 2028</t>
  </si>
  <si>
    <t>Optional Renewal One
Two Year Term Through 
June 30, 2030</t>
  </si>
  <si>
    <t>Optional Renewal Two
Two Year Term Through June 30, 2032</t>
  </si>
  <si>
    <t>Cost Sheet Deliverables</t>
  </si>
  <si>
    <t>NRT Products for Two- and Four-Week Supply Shipments that align with Surgeon General recommendations</t>
  </si>
  <si>
    <t>Nicotine Gum (Two-week supply)</t>
  </si>
  <si>
    <t>(126 tablets Supply or 9 tablets each day)</t>
  </si>
  <si>
    <t xml:space="preserve">Nicotine Gum (Four-week supply) </t>
  </si>
  <si>
    <t>(252 tablets, or 9 tablets each day)</t>
  </si>
  <si>
    <t>Nicotine Patch (Two-week supply)</t>
  </si>
  <si>
    <t>(14 patches or 1 patch each day)</t>
  </si>
  <si>
    <t>Nicotine Patch (Four-week supply)</t>
  </si>
  <si>
    <t>(28 patches or 1 patch each day)</t>
  </si>
  <si>
    <t>Nicotine Lozenges (Two-week supply)</t>
  </si>
  <si>
    <t xml:space="preserve">(126 tablets Supply or 9 tablets each day) </t>
  </si>
  <si>
    <t>Nicotine Lozenges (Four-week supply)</t>
  </si>
  <si>
    <t xml:space="preserve">(252 tablets Supply or 9 tablets each day) </t>
  </si>
  <si>
    <t>Two-week combo therapy of Nicotine gum / Nicotine patches</t>
  </si>
  <si>
    <t>Two-week combo therapy of Nicotine patches / Nicotine lozenge</t>
  </si>
  <si>
    <t>Historical Estimates</t>
  </si>
  <si>
    <t>Total Part II</t>
  </si>
  <si>
    <t>Grand Total Part I + Part II</t>
  </si>
  <si>
    <t>Total Part I</t>
  </si>
  <si>
    <t>OPTIONAL SERVICES</t>
  </si>
  <si>
    <t>Innovative Projects as designed by TFN</t>
  </si>
  <si>
    <t>Custom Evaluation</t>
  </si>
  <si>
    <t>Text Counseling</t>
  </si>
  <si>
    <t>Estimated Quantity</t>
  </si>
  <si>
    <t>Optional Renewal One
Two Year Term Through
June 30, 2030</t>
  </si>
  <si>
    <t>Optional Renewal Two
Two Year Term Through
June 30, 2032</t>
  </si>
  <si>
    <t>HR</t>
  </si>
  <si>
    <t>COST PROPOSAL EVALUATION WORKSHEET</t>
  </si>
  <si>
    <r>
      <t xml:space="preserve">RFP Number </t>
    </r>
    <r>
      <rPr>
        <b/>
        <sz val="12"/>
        <rFont val="Arial"/>
        <family val="2"/>
      </rPr>
      <t>124316 03</t>
    </r>
  </si>
  <si>
    <t>Opening Date: Friday, May 8, 2026, 2:00 p.m.</t>
  </si>
  <si>
    <t>Bidder</t>
  </si>
  <si>
    <t>Lowest Cost Submitted</t>
  </si>
  <si>
    <t>Cost Submitted</t>
  </si>
  <si>
    <t>Maximum Possible Cost Points</t>
  </si>
  <si>
    <t>Points to Award*</t>
  </si>
  <si>
    <t>Consumer Wellness Solutions</t>
  </si>
  <si>
    <t>* Points to Award = Lowest Cost Submitted ÷ Cost Submitted x Maximum Possible Points.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</si>
</sst>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??_);_(@_)"/>
  </numFmts>
  <fonts count="20" x14ac:knownFonts="1">
    <font>
      <sz val="11"/>
      <color theme="1"/>
      <name val="Calibri"/>
      <family val="2"/>
      <scheme val="minor"/>
    </font>
    <font>
      <b/>
      <sz val="14"/>
      <color indexed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0" fontId="2" fillId="2" borderId="2" xfId="0" applyFont="1" applyFill="1" applyBorder="1"/>
    <xf numFmtId="0" fontId="2" fillId="0" borderId="2" xfId="0" applyFont="1" applyBorder="1"/>
    <xf numFmtId="0" fontId="3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4" borderId="2" xfId="0" applyFont="1" applyFill="1" applyBorder="1" applyAlignment="1">
      <alignment horizontal="center" vertical="center" textRotation="90"/>
    </xf>
    <xf numFmtId="0" fontId="2" fillId="4" borderId="2" xfId="0" applyFont="1" applyFill="1" applyBorder="1"/>
    <xf numFmtId="0" fontId="0" fillId="0" borderId="19" xfId="0" applyBorder="1"/>
    <xf numFmtId="0" fontId="9" fillId="6" borderId="2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44" fontId="0" fillId="8" borderId="6" xfId="1" applyFont="1" applyFill="1" applyBorder="1" applyAlignment="1">
      <alignment vertical="center" wrapText="1"/>
    </xf>
    <xf numFmtId="44" fontId="0" fillId="8" borderId="26" xfId="1" applyFont="1" applyFill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top" wrapText="1"/>
    </xf>
    <xf numFmtId="0" fontId="11" fillId="0" borderId="26" xfId="0" applyFont="1" applyBorder="1" applyAlignment="1">
      <alignment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4" fontId="0" fillId="8" borderId="9" xfId="1" applyFont="1" applyFill="1" applyBorder="1" applyAlignment="1">
      <alignment horizontal="center" vertical="center" wrapText="1"/>
    </xf>
    <xf numFmtId="44" fontId="0" fillId="8" borderId="14" xfId="1" applyFont="1" applyFill="1" applyBorder="1" applyAlignment="1">
      <alignment horizontal="center" vertical="center" wrapText="1"/>
    </xf>
    <xf numFmtId="44" fontId="0" fillId="8" borderId="6" xfId="1" applyFont="1" applyFill="1" applyBorder="1" applyAlignment="1">
      <alignment horizontal="center" vertical="center" wrapText="1"/>
    </xf>
    <xf numFmtId="44" fontId="0" fillId="8" borderId="26" xfId="1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4" xfId="0" applyBorder="1"/>
    <xf numFmtId="44" fontId="0" fillId="10" borderId="6" xfId="1" applyFont="1" applyFill="1" applyBorder="1" applyAlignment="1">
      <alignment vertical="center" wrapText="1"/>
    </xf>
    <xf numFmtId="44" fontId="0" fillId="10" borderId="26" xfId="1" applyFont="1" applyFill="1" applyBorder="1" applyAlignment="1">
      <alignment vertical="center" wrapText="1"/>
    </xf>
    <xf numFmtId="44" fontId="0" fillId="10" borderId="6" xfId="1" applyFont="1" applyFill="1" applyBorder="1" applyAlignment="1">
      <alignment horizontal="center" vertical="center" wrapText="1"/>
    </xf>
    <xf numFmtId="44" fontId="0" fillId="10" borderId="26" xfId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44" fontId="0" fillId="8" borderId="6" xfId="1" applyFont="1" applyFill="1" applyBorder="1" applyAlignment="1">
      <alignment vertical="center"/>
    </xf>
    <xf numFmtId="44" fontId="0" fillId="8" borderId="26" xfId="1" applyFont="1" applyFill="1" applyBorder="1" applyAlignment="1">
      <alignment vertical="center"/>
    </xf>
    <xf numFmtId="0" fontId="8" fillId="0" borderId="22" xfId="0" applyFont="1" applyBorder="1" applyAlignment="1">
      <alignment vertical="center"/>
    </xf>
    <xf numFmtId="44" fontId="8" fillId="8" borderId="15" xfId="0" applyNumberFormat="1" applyFont="1" applyFill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44" fontId="0" fillId="10" borderId="6" xfId="1" applyFont="1" applyFill="1" applyBorder="1" applyAlignment="1">
      <alignment vertical="center"/>
    </xf>
    <xf numFmtId="44" fontId="0" fillId="10" borderId="26" xfId="1" applyFont="1" applyFill="1" applyBorder="1" applyAlignment="1">
      <alignment vertical="center"/>
    </xf>
    <xf numFmtId="44" fontId="8" fillId="10" borderId="15" xfId="0" applyNumberFormat="1" applyFont="1" applyFill="1" applyBorder="1" applyAlignment="1">
      <alignment vertical="center"/>
    </xf>
    <xf numFmtId="0" fontId="13" fillId="0" borderId="21" xfId="0" applyFont="1" applyBorder="1" applyAlignment="1">
      <alignment horizontal="justify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44" fontId="0" fillId="8" borderId="2" xfId="1" applyFont="1" applyFill="1" applyBorder="1" applyAlignment="1"/>
    <xf numFmtId="44" fontId="8" fillId="0" borderId="2" xfId="1" applyFont="1" applyFill="1" applyBorder="1" applyAlignment="1"/>
    <xf numFmtId="44" fontId="0" fillId="0" borderId="2" xfId="1" applyFont="1" applyFill="1" applyBorder="1" applyAlignment="1"/>
    <xf numFmtId="44" fontId="0" fillId="10" borderId="23" xfId="1" applyFont="1" applyFill="1" applyBorder="1" applyAlignment="1"/>
    <xf numFmtId="44" fontId="0" fillId="10" borderId="2" xfId="1" applyFont="1" applyFill="1" applyBorder="1" applyAlignment="1"/>
    <xf numFmtId="44" fontId="8" fillId="0" borderId="3" xfId="1" applyFont="1" applyFill="1" applyBorder="1" applyAlignment="1">
      <alignment vertical="center" wrapText="1"/>
    </xf>
    <xf numFmtId="44" fontId="8" fillId="0" borderId="28" xfId="1" applyFont="1" applyFill="1" applyBorder="1" applyAlignment="1">
      <alignment vertical="center" wrapText="1"/>
    </xf>
    <xf numFmtId="44" fontId="8" fillId="0" borderId="3" xfId="1" applyFont="1" applyFill="1" applyBorder="1" applyAlignment="1">
      <alignment horizontal="center" vertical="center" wrapText="1"/>
    </xf>
    <xf numFmtId="44" fontId="8" fillId="0" borderId="28" xfId="1" applyFont="1" applyFill="1" applyBorder="1" applyAlignment="1">
      <alignment horizontal="center" vertical="center" wrapText="1"/>
    </xf>
    <xf numFmtId="0" fontId="6" fillId="3" borderId="0" xfId="0" applyFont="1" applyFill="1"/>
    <xf numFmtId="0" fontId="4" fillId="0" borderId="0" xfId="0" applyFont="1"/>
    <xf numFmtId="0" fontId="5" fillId="0" borderId="0" xfId="0" applyFont="1"/>
    <xf numFmtId="0" fontId="2" fillId="0" borderId="21" xfId="0" applyFont="1" applyBorder="1"/>
    <xf numFmtId="0" fontId="2" fillId="0" borderId="19" xfId="0" applyFont="1" applyBorder="1"/>
    <xf numFmtId="0" fontId="17" fillId="0" borderId="1" xfId="0" applyFont="1" applyBorder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 textRotation="90"/>
    </xf>
    <xf numFmtId="0" fontId="18" fillId="0" borderId="25" xfId="0" applyFont="1" applyBorder="1" applyAlignment="1">
      <alignment horizontal="center" vertical="center" textRotation="90"/>
    </xf>
    <xf numFmtId="0" fontId="18" fillId="11" borderId="2" xfId="0" applyFont="1" applyFill="1" applyBorder="1"/>
    <xf numFmtId="0" fontId="18" fillId="0" borderId="2" xfId="0" applyFont="1" applyBorder="1"/>
    <xf numFmtId="0" fontId="18" fillId="0" borderId="3" xfId="0" applyFont="1" applyBorder="1"/>
    <xf numFmtId="0" fontId="18" fillId="0" borderId="4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2" fillId="12" borderId="17" xfId="0" applyFont="1" applyFill="1" applyBorder="1" applyAlignment="1">
      <alignment vertical="center" wrapText="1"/>
    </xf>
    <xf numFmtId="164" fontId="2" fillId="12" borderId="20" xfId="0" applyNumberFormat="1" applyFont="1" applyFill="1" applyBorder="1" applyAlignment="1">
      <alignment vertical="center" wrapText="1"/>
    </xf>
    <xf numFmtId="0" fontId="2" fillId="12" borderId="20" xfId="0" applyFont="1" applyFill="1" applyBorder="1" applyAlignment="1">
      <alignment vertical="center" wrapText="1"/>
    </xf>
    <xf numFmtId="2" fontId="2" fillId="12" borderId="20" xfId="0" applyNumberFormat="1" applyFont="1" applyFill="1" applyBorder="1" applyAlignment="1">
      <alignment vertical="center" wrapText="1"/>
    </xf>
    <xf numFmtId="0" fontId="2" fillId="10" borderId="17" xfId="0" applyFont="1" applyFill="1" applyBorder="1" applyAlignment="1">
      <alignment vertical="center" wrapText="1"/>
    </xf>
    <xf numFmtId="164" fontId="2" fillId="10" borderId="20" xfId="0" applyNumberFormat="1" applyFont="1" applyFill="1" applyBorder="1" applyAlignment="1">
      <alignment vertical="center" wrapText="1"/>
    </xf>
    <xf numFmtId="0" fontId="2" fillId="10" borderId="20" xfId="0" applyFont="1" applyFill="1" applyBorder="1" applyAlignment="1">
      <alignment vertical="center" wrapText="1"/>
    </xf>
    <xf numFmtId="2" fontId="2" fillId="10" borderId="20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4" fillId="0" borderId="2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7" fillId="0" borderId="10" xfId="0" applyFont="1" applyBorder="1" applyAlignment="1">
      <alignment horizontal="right"/>
    </xf>
    <xf numFmtId="0" fontId="17" fillId="0" borderId="11" xfId="0" applyFont="1" applyBorder="1" applyAlignment="1">
      <alignment horizontal="right"/>
    </xf>
    <xf numFmtId="0" fontId="17" fillId="0" borderId="38" xfId="0" applyFont="1" applyBorder="1" applyAlignment="1">
      <alignment horizontal="right"/>
    </xf>
    <xf numFmtId="0" fontId="14" fillId="11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15" fillId="0" borderId="10" xfId="0" applyFont="1" applyBorder="1" applyAlignment="1">
      <alignment horizontal="right"/>
    </xf>
    <xf numFmtId="0" fontId="15" fillId="0" borderId="11" xfId="0" applyFont="1" applyBorder="1" applyAlignment="1">
      <alignment horizontal="right"/>
    </xf>
    <xf numFmtId="0" fontId="15" fillId="0" borderId="12" xfId="0" applyFont="1" applyBorder="1" applyAlignment="1">
      <alignment horizontal="right"/>
    </xf>
    <xf numFmtId="44" fontId="15" fillId="10" borderId="10" xfId="1" applyFont="1" applyFill="1" applyBorder="1" applyAlignment="1">
      <alignment horizontal="center" vertical="center"/>
    </xf>
    <xf numFmtId="44" fontId="15" fillId="10" borderId="11" xfId="1" applyFont="1" applyFill="1" applyBorder="1" applyAlignment="1">
      <alignment horizontal="center" vertical="center"/>
    </xf>
    <xf numFmtId="44" fontId="15" fillId="10" borderId="12" xfId="1" applyFont="1" applyFill="1" applyBorder="1" applyAlignment="1">
      <alignment horizontal="center" vertical="center"/>
    </xf>
    <xf numFmtId="44" fontId="8" fillId="10" borderId="16" xfId="0" applyNumberFormat="1" applyFont="1" applyFill="1" applyBorder="1" applyAlignment="1">
      <alignment horizontal="center" vertical="center"/>
    </xf>
    <xf numFmtId="0" fontId="8" fillId="10" borderId="17" xfId="0" applyFont="1" applyFill="1" applyBorder="1" applyAlignment="1">
      <alignment horizontal="center" vertical="center"/>
    </xf>
    <xf numFmtId="44" fontId="8" fillId="0" borderId="1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44" fontId="0" fillId="10" borderId="6" xfId="1" applyFont="1" applyFill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19" xfId="0" applyFont="1" applyBorder="1" applyAlignment="1">
      <alignment horizontal="right"/>
    </xf>
    <xf numFmtId="0" fontId="15" fillId="0" borderId="30" xfId="0" applyFont="1" applyBorder="1" applyAlignment="1">
      <alignment horizontal="right"/>
    </xf>
    <xf numFmtId="0" fontId="15" fillId="0" borderId="24" xfId="0" applyFont="1" applyBorder="1" applyAlignment="1">
      <alignment horizontal="right"/>
    </xf>
    <xf numFmtId="0" fontId="15" fillId="0" borderId="20" xfId="0" applyFont="1" applyBorder="1" applyAlignment="1">
      <alignment horizontal="right"/>
    </xf>
    <xf numFmtId="44" fontId="8" fillId="8" borderId="16" xfId="0" applyNumberFormat="1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right"/>
    </xf>
    <xf numFmtId="0" fontId="15" fillId="0" borderId="18" xfId="0" applyFont="1" applyBorder="1" applyAlignment="1">
      <alignment horizontal="right"/>
    </xf>
    <xf numFmtId="44" fontId="0" fillId="8" borderId="6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10" borderId="33" xfId="0" applyFont="1" applyFill="1" applyBorder="1" applyAlignment="1">
      <alignment horizontal="center"/>
    </xf>
    <xf numFmtId="0" fontId="14" fillId="10" borderId="34" xfId="0" applyFont="1" applyFill="1" applyBorder="1" applyAlignment="1">
      <alignment horizontal="center"/>
    </xf>
    <xf numFmtId="0" fontId="14" fillId="10" borderId="35" xfId="0" applyFont="1" applyFill="1" applyBorder="1" applyAlignment="1">
      <alignment horizontal="center"/>
    </xf>
    <xf numFmtId="0" fontId="0" fillId="10" borderId="5" xfId="0" applyFill="1" applyBorder="1" applyAlignment="1">
      <alignment horizontal="center" vertical="center" wrapText="1"/>
    </xf>
    <xf numFmtId="0" fontId="0" fillId="10" borderId="25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wrapText="1"/>
    </xf>
    <xf numFmtId="0" fontId="0" fillId="10" borderId="25" xfId="0" applyFill="1" applyBorder="1" applyAlignment="1">
      <alignment horizontal="center" wrapText="1"/>
    </xf>
    <xf numFmtId="44" fontId="0" fillId="8" borderId="9" xfId="1" applyFont="1" applyFill="1" applyBorder="1" applyAlignment="1">
      <alignment horizontal="center" vertical="center" wrapText="1"/>
    </xf>
    <xf numFmtId="0" fontId="8" fillId="9" borderId="36" xfId="0" applyFont="1" applyFill="1" applyBorder="1" applyAlignment="1">
      <alignment horizontal="center" vertical="center" wrapText="1"/>
    </xf>
    <xf numFmtId="0" fontId="8" fillId="9" borderId="31" xfId="0" applyFont="1" applyFill="1" applyBorder="1" applyAlignment="1">
      <alignment horizontal="center" vertical="center" wrapText="1"/>
    </xf>
    <xf numFmtId="44" fontId="15" fillId="8" borderId="10" xfId="1" applyFont="1" applyFill="1" applyBorder="1" applyAlignment="1">
      <alignment horizontal="center" vertical="center"/>
    </xf>
    <xf numFmtId="44" fontId="15" fillId="8" borderId="11" xfId="1" applyFont="1" applyFill="1" applyBorder="1" applyAlignment="1">
      <alignment horizontal="center" vertical="center"/>
    </xf>
    <xf numFmtId="44" fontId="15" fillId="8" borderId="12" xfId="1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wrapText="1"/>
    </xf>
    <xf numFmtId="0" fontId="0" fillId="8" borderId="25" xfId="0" applyFill="1" applyBorder="1" applyAlignment="1">
      <alignment horizontal="center" wrapText="1"/>
    </xf>
    <xf numFmtId="0" fontId="14" fillId="8" borderId="33" xfId="0" applyFont="1" applyFill="1" applyBorder="1" applyAlignment="1">
      <alignment horizontal="center"/>
    </xf>
    <xf numFmtId="0" fontId="14" fillId="8" borderId="34" xfId="0" applyFont="1" applyFill="1" applyBorder="1" applyAlignment="1">
      <alignment horizontal="center"/>
    </xf>
    <xf numFmtId="0" fontId="14" fillId="8" borderId="35" xfId="0" applyFont="1" applyFill="1" applyBorder="1" applyAlignment="1">
      <alignment horizontal="center"/>
    </xf>
    <xf numFmtId="0" fontId="14" fillId="11" borderId="13" xfId="0" applyFont="1" applyFill="1" applyBorder="1" applyAlignment="1">
      <alignment horizontal="center" vertical="center"/>
    </xf>
    <xf numFmtId="0" fontId="14" fillId="11" borderId="31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/>
    </xf>
    <xf numFmtId="0" fontId="3" fillId="0" borderId="2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activeCell="D19" sqref="D19"/>
    </sheetView>
  </sheetViews>
  <sheetFormatPr defaultColWidth="9.140625" defaultRowHeight="14.25" x14ac:dyDescent="0.2"/>
  <cols>
    <col min="1" max="3" width="17.28515625" style="1" customWidth="1"/>
    <col min="4" max="4" width="6.28515625" style="1" customWidth="1"/>
    <col min="5" max="6" width="9.28515625" style="1" customWidth="1"/>
    <col min="7" max="11" width="7.42578125" style="1" customWidth="1"/>
    <col min="12" max="16384" width="9.140625" style="1"/>
  </cols>
  <sheetData>
    <row r="1" spans="1:11" ht="18.75" thickBot="1" x14ac:dyDescent="0.3">
      <c r="A1" s="82" t="s">
        <v>12</v>
      </c>
      <c r="B1" s="83"/>
      <c r="C1" s="83"/>
      <c r="D1" s="83"/>
      <c r="E1" s="83"/>
      <c r="F1" s="84"/>
      <c r="G1" s="56"/>
      <c r="H1" s="56"/>
      <c r="I1" s="56"/>
      <c r="J1" s="56"/>
      <c r="K1" s="56"/>
    </row>
    <row r="2" spans="1:11" ht="18" x14ac:dyDescent="0.25">
      <c r="A2" s="97" t="s">
        <v>14</v>
      </c>
      <c r="B2" s="98"/>
      <c r="C2" s="98"/>
      <c r="D2" s="98"/>
      <c r="E2" s="98"/>
      <c r="F2" s="99"/>
      <c r="G2" s="57"/>
      <c r="H2" s="57"/>
      <c r="I2" s="57"/>
      <c r="J2" s="57"/>
      <c r="K2" s="57"/>
    </row>
    <row r="3" spans="1:11" ht="18" x14ac:dyDescent="0.25">
      <c r="A3" s="100" t="s">
        <v>15</v>
      </c>
      <c r="B3" s="101"/>
      <c r="C3" s="101"/>
      <c r="D3" s="101"/>
      <c r="E3" s="101"/>
      <c r="F3" s="102"/>
      <c r="G3" s="58"/>
      <c r="H3" s="58"/>
      <c r="I3" s="58"/>
      <c r="J3" s="58"/>
      <c r="K3" s="58"/>
    </row>
    <row r="4" spans="1:11" ht="18" x14ac:dyDescent="0.25">
      <c r="A4" s="103" t="s">
        <v>20</v>
      </c>
      <c r="B4" s="85"/>
      <c r="C4" s="85"/>
      <c r="D4" s="85"/>
      <c r="E4" s="85"/>
      <c r="F4" s="104"/>
      <c r="G4" s="57"/>
      <c r="H4" s="57"/>
      <c r="I4" s="57"/>
      <c r="J4" s="57"/>
      <c r="K4" s="57"/>
    </row>
    <row r="5" spans="1:11" ht="15" thickBot="1" x14ac:dyDescent="0.25">
      <c r="A5" s="59"/>
      <c r="F5" s="60"/>
    </row>
    <row r="6" spans="1:11" ht="195" x14ac:dyDescent="0.2">
      <c r="A6" s="90" t="s">
        <v>0</v>
      </c>
      <c r="B6" s="91"/>
      <c r="C6" s="91"/>
      <c r="D6" s="61" t="s">
        <v>1</v>
      </c>
      <c r="E6" s="62" t="s">
        <v>19</v>
      </c>
      <c r="F6" s="63" t="s">
        <v>16</v>
      </c>
    </row>
    <row r="7" spans="1:11" ht="20.25" customHeight="1" x14ac:dyDescent="0.25">
      <c r="A7" s="92" t="s">
        <v>6</v>
      </c>
      <c r="B7" s="93"/>
      <c r="C7" s="93"/>
      <c r="D7" s="64">
        <v>25</v>
      </c>
      <c r="E7" s="65">
        <v>22.71</v>
      </c>
      <c r="F7" s="66">
        <v>23.26</v>
      </c>
    </row>
    <row r="8" spans="1:11" ht="27.75" customHeight="1" x14ac:dyDescent="0.25">
      <c r="A8" s="92" t="s">
        <v>7</v>
      </c>
      <c r="B8" s="93"/>
      <c r="C8" s="93"/>
      <c r="D8" s="64">
        <v>55</v>
      </c>
      <c r="E8" s="65">
        <v>51.23</v>
      </c>
      <c r="F8" s="66">
        <v>50.32</v>
      </c>
    </row>
    <row r="9" spans="1:11" ht="24" customHeight="1" x14ac:dyDescent="0.25">
      <c r="A9" s="94" t="s">
        <v>9</v>
      </c>
      <c r="B9" s="95"/>
      <c r="C9" s="96"/>
      <c r="D9" s="64">
        <v>20</v>
      </c>
      <c r="E9" s="65">
        <v>20</v>
      </c>
      <c r="F9" s="66">
        <v>17.309999999999999</v>
      </c>
    </row>
    <row r="10" spans="1:11" ht="25.5" customHeight="1" thickBot="1" x14ac:dyDescent="0.3">
      <c r="A10" s="92" t="s">
        <v>2</v>
      </c>
      <c r="B10" s="93"/>
      <c r="C10" s="93"/>
      <c r="D10" s="64">
        <f t="shared" ref="D10" si="0">SUM(D7:D9)</f>
        <v>100</v>
      </c>
      <c r="E10" s="65">
        <f>SUM(E7:E9)</f>
        <v>93.94</v>
      </c>
      <c r="F10" s="66">
        <f>SUM(F7:F9)</f>
        <v>90.89</v>
      </c>
    </row>
    <row r="11" spans="1:11" ht="24.75" customHeight="1" thickBot="1" x14ac:dyDescent="0.3">
      <c r="A11" s="105" t="s">
        <v>3</v>
      </c>
      <c r="B11" s="106"/>
      <c r="C11" s="106"/>
      <c r="D11" s="107"/>
      <c r="E11" s="67">
        <v>1</v>
      </c>
      <c r="F11" s="68">
        <v>2</v>
      </c>
    </row>
    <row r="13" spans="1:11" x14ac:dyDescent="0.2">
      <c r="A13" s="89" t="s">
        <v>8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</row>
  </sheetData>
  <sheetProtection algorithmName="SHA-512" hashValue="eZMLhNIlD268tgjH9sjshGQVLKfN1jEb9sGpQexhuY/xP6pbyKo/3+DXN390NOonH6tm+JRd7B52CcN2sNmDgA==" saltValue="X7CyhARNr7VI0g0OPvEz6g==" spinCount="100000" sheet="1" objects="1" scenarios="1" selectLockedCells="1" selectUnlockedCells="1"/>
  <mergeCells count="11">
    <mergeCell ref="A1:F1"/>
    <mergeCell ref="A2:F2"/>
    <mergeCell ref="A3:F3"/>
    <mergeCell ref="A4:F4"/>
    <mergeCell ref="A11:D11"/>
    <mergeCell ref="A13:K13"/>
    <mergeCell ref="A6:C6"/>
    <mergeCell ref="A7:C7"/>
    <mergeCell ref="A8:C8"/>
    <mergeCell ref="A9:C9"/>
    <mergeCell ref="A10:C10"/>
  </mergeCells>
  <pageMargins left="0.45" right="0.45" top="0.75" bottom="1.1875" header="0.3" footer="0.3"/>
  <pageSetup orientation="portrait" r:id="rId1"/>
  <headerFooter>
    <oddFooter>&amp;R&amp;"Arial,Italic"&amp;8&amp;A
SPB Form 41
Last Revised 11-1-2025
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620A1-9C3B-4370-8663-A1DA2689B26D}">
  <dimension ref="A1:I16"/>
  <sheetViews>
    <sheetView view="pageLayout" zoomScaleNormal="100" workbookViewId="0">
      <selection activeCell="E12" sqref="E12"/>
    </sheetView>
  </sheetViews>
  <sheetFormatPr defaultColWidth="9.140625" defaultRowHeight="14.25" x14ac:dyDescent="0.2"/>
  <cols>
    <col min="1" max="1" width="13" style="1" customWidth="1"/>
    <col min="2" max="2" width="22.5703125" style="1" customWidth="1"/>
    <col min="3" max="3" width="13" style="1" customWidth="1"/>
    <col min="4" max="9" width="7.42578125" style="1" customWidth="1"/>
    <col min="10" max="16384" width="9.140625" style="1"/>
  </cols>
  <sheetData>
    <row r="1" spans="1:9" ht="18.75" thickBot="1" x14ac:dyDescent="0.3">
      <c r="A1" s="82" t="s">
        <v>13</v>
      </c>
      <c r="B1" s="83"/>
      <c r="C1" s="83"/>
      <c r="D1" s="83"/>
      <c r="E1" s="83"/>
      <c r="F1" s="83"/>
      <c r="G1" s="83"/>
      <c r="H1" s="83"/>
      <c r="I1" s="84"/>
    </row>
    <row r="2" spans="1:9" ht="18" x14ac:dyDescent="0.25">
      <c r="A2" s="85" t="s">
        <v>17</v>
      </c>
      <c r="B2" s="85"/>
      <c r="C2" s="85"/>
      <c r="D2" s="85"/>
      <c r="E2" s="85"/>
      <c r="F2" s="85"/>
      <c r="G2" s="85"/>
      <c r="H2" s="85"/>
      <c r="I2" s="85"/>
    </row>
    <row r="3" spans="1:9" ht="18" x14ac:dyDescent="0.25">
      <c r="A3" s="86" t="s">
        <v>15</v>
      </c>
      <c r="B3" s="86"/>
      <c r="C3" s="86"/>
      <c r="D3" s="86"/>
      <c r="E3" s="86"/>
      <c r="F3" s="86"/>
      <c r="G3" s="86"/>
      <c r="H3" s="86"/>
      <c r="I3" s="86"/>
    </row>
    <row r="4" spans="1:9" ht="18" x14ac:dyDescent="0.25">
      <c r="A4" s="85" t="s">
        <v>18</v>
      </c>
      <c r="B4" s="85"/>
      <c r="C4" s="85"/>
      <c r="D4" s="85"/>
      <c r="E4" s="85"/>
      <c r="F4" s="85"/>
      <c r="G4" s="85"/>
      <c r="H4" s="85"/>
      <c r="I4" s="85"/>
    </row>
    <row r="6" spans="1:9" ht="184.5" x14ac:dyDescent="0.2">
      <c r="A6" s="87" t="s">
        <v>0</v>
      </c>
      <c r="B6" s="87"/>
      <c r="C6" s="87"/>
      <c r="D6" s="4" t="s">
        <v>1</v>
      </c>
      <c r="E6" s="5" t="s">
        <v>19</v>
      </c>
      <c r="F6" s="5" t="s">
        <v>16</v>
      </c>
      <c r="G6" s="6"/>
      <c r="H6" s="6"/>
      <c r="I6" s="6"/>
    </row>
    <row r="7" spans="1:9" ht="15" x14ac:dyDescent="0.25">
      <c r="A7" s="81" t="s">
        <v>6</v>
      </c>
      <c r="B7" s="81"/>
      <c r="C7" s="81"/>
      <c r="D7" s="2">
        <v>25</v>
      </c>
      <c r="E7" s="3">
        <f>'Final Evaluation - Scored'!E7</f>
        <v>22.71</v>
      </c>
      <c r="F7" s="3">
        <f>'Final Evaluation - Scored'!F7</f>
        <v>23.26</v>
      </c>
      <c r="G7" s="7"/>
      <c r="H7" s="7"/>
      <c r="I7" s="7"/>
    </row>
    <row r="8" spans="1:9" ht="15" x14ac:dyDescent="0.25">
      <c r="A8" s="81" t="s">
        <v>7</v>
      </c>
      <c r="B8" s="81"/>
      <c r="C8" s="81"/>
      <c r="D8" s="2">
        <v>55</v>
      </c>
      <c r="E8" s="3">
        <f>'Final Evaluation - Scored'!E8</f>
        <v>51.23</v>
      </c>
      <c r="F8" s="3">
        <f>'Final Evaluation - Scored'!F8</f>
        <v>50.32</v>
      </c>
      <c r="G8" s="7"/>
      <c r="H8" s="7"/>
      <c r="I8" s="7"/>
    </row>
    <row r="9" spans="1:9" ht="15" x14ac:dyDescent="0.25">
      <c r="A9" s="81" t="s">
        <v>10</v>
      </c>
      <c r="B9" s="81"/>
      <c r="C9" s="81"/>
      <c r="D9" s="2">
        <v>20</v>
      </c>
      <c r="E9" s="3">
        <f>'Final Evaluation - Scored'!E9</f>
        <v>20</v>
      </c>
      <c r="F9" s="3">
        <f>'Final Evaluation - Scored'!F9</f>
        <v>17.309999999999999</v>
      </c>
      <c r="G9" s="7"/>
      <c r="H9" s="7"/>
      <c r="I9" s="7"/>
    </row>
    <row r="10" spans="1:9" ht="15" x14ac:dyDescent="0.25">
      <c r="A10" s="81" t="s">
        <v>4</v>
      </c>
      <c r="B10" s="81"/>
      <c r="C10" s="81"/>
      <c r="D10" s="2">
        <f>SUM(D7:D9)</f>
        <v>100</v>
      </c>
      <c r="E10" s="3">
        <f>SUM(E7:E9)</f>
        <v>93.94</v>
      </c>
      <c r="F10" s="3">
        <f>SUM(F7:F9)</f>
        <v>90.89</v>
      </c>
      <c r="G10" s="7"/>
      <c r="H10" s="7"/>
      <c r="I10" s="7"/>
    </row>
    <row r="11" spans="1:9" ht="15" x14ac:dyDescent="0.25">
      <c r="A11" s="81" t="s">
        <v>11</v>
      </c>
      <c r="B11" s="81"/>
      <c r="C11" s="81"/>
      <c r="D11" s="2">
        <v>20</v>
      </c>
      <c r="E11" s="3">
        <v>18.23</v>
      </c>
      <c r="F11" s="3">
        <v>17.55</v>
      </c>
      <c r="G11" s="7"/>
      <c r="H11" s="7"/>
      <c r="I11" s="7"/>
    </row>
    <row r="12" spans="1:9" ht="15" x14ac:dyDescent="0.25">
      <c r="A12" s="81" t="s">
        <v>5</v>
      </c>
      <c r="B12" s="81"/>
      <c r="C12" s="81"/>
      <c r="D12" s="2">
        <f t="shared" ref="D12" si="0">SUM(D10:D11)</f>
        <v>120</v>
      </c>
      <c r="E12" s="3">
        <f>SUM(E10+E11)</f>
        <v>112.17</v>
      </c>
      <c r="F12" s="3">
        <f>SUM(F10+F11)</f>
        <v>108.44</v>
      </c>
      <c r="G12" s="7"/>
      <c r="H12" s="7"/>
      <c r="I12" s="7"/>
    </row>
    <row r="13" spans="1:9" ht="15" x14ac:dyDescent="0.25">
      <c r="A13" s="81" t="s">
        <v>3</v>
      </c>
      <c r="B13" s="81"/>
      <c r="C13" s="81"/>
      <c r="D13" s="3"/>
      <c r="E13" s="3"/>
      <c r="F13" s="3"/>
      <c r="G13" s="7"/>
      <c r="H13" s="7"/>
      <c r="I13" s="7"/>
    </row>
    <row r="16" spans="1:9" x14ac:dyDescent="0.2">
      <c r="A16" s="88" t="s">
        <v>8</v>
      </c>
      <c r="B16" s="88"/>
      <c r="C16" s="88"/>
      <c r="D16" s="88"/>
      <c r="E16" s="88"/>
      <c r="F16" s="88"/>
      <c r="G16" s="88"/>
      <c r="H16" s="88"/>
      <c r="I16" s="88"/>
    </row>
  </sheetData>
  <mergeCells count="13">
    <mergeCell ref="A16:I16"/>
    <mergeCell ref="A8:C8"/>
    <mergeCell ref="A10:C10"/>
    <mergeCell ref="A11:C11"/>
    <mergeCell ref="A12:C12"/>
    <mergeCell ref="A13:C13"/>
    <mergeCell ref="A9:C9"/>
    <mergeCell ref="A7:C7"/>
    <mergeCell ref="A1:I1"/>
    <mergeCell ref="A2:I2"/>
    <mergeCell ref="A3:I3"/>
    <mergeCell ref="A4:I4"/>
    <mergeCell ref="A6:C6"/>
  </mergeCells>
  <pageMargins left="0.45" right="0.45" top="0.75" bottom="1.2291666666666667" header="0.3" footer="0.3"/>
  <pageSetup orientation="portrait" r:id="rId1"/>
  <headerFooter>
    <oddFooter>&amp;R&amp;"Arial,Italic"&amp;8&amp;A
SPB Form 41
Last Revised 11-1-2025
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FEE4E-2442-4C7A-8BF1-AE62B9A64FAE}">
  <dimension ref="A1:E10"/>
  <sheetViews>
    <sheetView view="pageLayout" zoomScale="110" zoomScaleNormal="115" zoomScaleSheetLayoutView="190" zoomScalePageLayoutView="110" workbookViewId="0">
      <selection activeCell="C17" sqref="C17"/>
    </sheetView>
  </sheetViews>
  <sheetFormatPr defaultRowHeight="15" x14ac:dyDescent="0.25"/>
  <cols>
    <col min="1" max="1" width="29.5703125" customWidth="1"/>
    <col min="2" max="4" width="22.28515625" customWidth="1"/>
    <col min="5" max="5" width="22" customWidth="1"/>
  </cols>
  <sheetData>
    <row r="1" spans="1:5" ht="18" customHeight="1" thickBot="1" x14ac:dyDescent="0.3">
      <c r="B1" s="82" t="s">
        <v>71</v>
      </c>
      <c r="C1" s="83"/>
      <c r="D1" s="84"/>
      <c r="E1" s="69"/>
    </row>
    <row r="2" spans="1:5" ht="18" customHeight="1" x14ac:dyDescent="0.25">
      <c r="B2" s="157" t="s">
        <v>72</v>
      </c>
      <c r="C2" s="157"/>
      <c r="D2" s="157"/>
      <c r="E2" s="70"/>
    </row>
    <row r="3" spans="1:5" ht="18" customHeight="1" x14ac:dyDescent="0.25">
      <c r="B3" s="157" t="s">
        <v>15</v>
      </c>
      <c r="C3" s="157"/>
      <c r="D3" s="157"/>
      <c r="E3" s="70"/>
    </row>
    <row r="4" spans="1:5" ht="18" customHeight="1" x14ac:dyDescent="0.25">
      <c r="B4" s="157" t="s">
        <v>73</v>
      </c>
      <c r="C4" s="157"/>
      <c r="D4" s="157"/>
      <c r="E4" s="70"/>
    </row>
    <row r="5" spans="1:5" ht="15.75" thickBot="1" x14ac:dyDescent="0.3"/>
    <row r="6" spans="1:5" ht="30.75" thickBot="1" x14ac:dyDescent="0.3">
      <c r="A6" s="71" t="s">
        <v>74</v>
      </c>
      <c r="B6" s="72" t="s">
        <v>75</v>
      </c>
      <c r="C6" s="72" t="s">
        <v>76</v>
      </c>
      <c r="D6" s="72" t="s">
        <v>77</v>
      </c>
      <c r="E6" s="72" t="s">
        <v>78</v>
      </c>
    </row>
    <row r="7" spans="1:5" ht="29.25" thickBot="1" x14ac:dyDescent="0.3">
      <c r="A7" s="73" t="s">
        <v>79</v>
      </c>
      <c r="B7" s="74">
        <v>2108500</v>
      </c>
      <c r="C7" s="74">
        <v>2108500</v>
      </c>
      <c r="D7" s="75">
        <v>20</v>
      </c>
      <c r="E7" s="76">
        <f>B7/C7*D7</f>
        <v>20</v>
      </c>
    </row>
    <row r="8" spans="1:5" ht="15.75" thickBot="1" x14ac:dyDescent="0.3">
      <c r="A8" s="77" t="s">
        <v>16</v>
      </c>
      <c r="B8" s="78">
        <v>2108500</v>
      </c>
      <c r="C8" s="78">
        <v>2436600</v>
      </c>
      <c r="D8" s="79">
        <v>20</v>
      </c>
      <c r="E8" s="80">
        <f>B8/C8*D8</f>
        <v>17.306903061643272</v>
      </c>
    </row>
    <row r="9" spans="1:5" x14ac:dyDescent="0.25">
      <c r="A9" s="158" t="s">
        <v>80</v>
      </c>
      <c r="B9" s="158"/>
      <c r="C9" s="158"/>
      <c r="D9" s="158"/>
      <c r="E9" s="158"/>
    </row>
    <row r="10" spans="1:5" x14ac:dyDescent="0.25">
      <c r="A10" s="159"/>
      <c r="B10" s="159"/>
      <c r="C10" s="159"/>
      <c r="D10" s="159"/>
      <c r="E10" s="159"/>
    </row>
  </sheetData>
  <mergeCells count="5">
    <mergeCell ref="B1:D1"/>
    <mergeCell ref="B2:D2"/>
    <mergeCell ref="B3:D3"/>
    <mergeCell ref="B4:D4"/>
    <mergeCell ref="A9:E10"/>
  </mergeCells>
  <pageMargins left="0.7" right="0.7" top="0.66666666666666663" bottom="1.2179487179487178" header="0.3" footer="0.3"/>
  <pageSetup orientation="landscape" r:id="rId1"/>
  <headerFooter>
    <oddFooter>&amp;R&amp;"Arial,Italic"&amp;8&amp;A
SPB Form S-9
Rev. 5-1-2024
State Purchasing Bureau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B3ABF-24AD-4845-A6F3-1550ADD80CC3}">
  <sheetPr>
    <pageSetUpPr fitToPage="1"/>
  </sheetPr>
  <dimension ref="A1:P41"/>
  <sheetViews>
    <sheetView tabSelected="1" zoomScale="80" zoomScaleNormal="80" workbookViewId="0">
      <selection activeCell="G44" sqref="G44"/>
    </sheetView>
  </sheetViews>
  <sheetFormatPr defaultRowHeight="15" x14ac:dyDescent="0.25"/>
  <cols>
    <col min="1" max="1" width="39.7109375" customWidth="1"/>
    <col min="2" max="2" width="18.42578125" customWidth="1"/>
    <col min="3" max="3" width="16.5703125" customWidth="1"/>
    <col min="4" max="4" width="12.140625" customWidth="1"/>
    <col min="5" max="5" width="13.42578125" customWidth="1"/>
    <col min="6" max="6" width="16.7109375" customWidth="1"/>
    <col min="7" max="7" width="13" customWidth="1"/>
    <col min="8" max="8" width="14.42578125" customWidth="1"/>
    <col min="9" max="9" width="16.85546875" customWidth="1"/>
    <col min="10" max="10" width="5" customWidth="1"/>
    <col min="11" max="11" width="12.140625" customWidth="1"/>
    <col min="12" max="12" width="14.5703125" customWidth="1"/>
    <col min="13" max="13" width="12.85546875" customWidth="1"/>
    <col min="14" max="14" width="17.140625" customWidth="1"/>
    <col min="15" max="15" width="12.140625" customWidth="1"/>
    <col min="16" max="16" width="16.85546875" customWidth="1"/>
  </cols>
  <sheetData>
    <row r="1" spans="1:16" ht="24" customHeight="1" thickBot="1" x14ac:dyDescent="0.35">
      <c r="A1" s="153" t="s">
        <v>43</v>
      </c>
      <c r="B1" s="154"/>
      <c r="C1" s="154"/>
      <c r="D1" s="150" t="s">
        <v>19</v>
      </c>
      <c r="E1" s="151"/>
      <c r="F1" s="151"/>
      <c r="G1" s="151"/>
      <c r="H1" s="151"/>
      <c r="I1" s="152"/>
      <c r="J1" s="28"/>
      <c r="K1" s="135" t="s">
        <v>16</v>
      </c>
      <c r="L1" s="136"/>
      <c r="M1" s="136"/>
      <c r="N1" s="136"/>
      <c r="O1" s="136"/>
      <c r="P1" s="137"/>
    </row>
    <row r="2" spans="1:16" ht="54" customHeight="1" x14ac:dyDescent="0.25">
      <c r="A2" s="15" t="s">
        <v>21</v>
      </c>
      <c r="B2" s="9" t="s">
        <v>39</v>
      </c>
      <c r="C2" s="10" t="s">
        <v>22</v>
      </c>
      <c r="D2" s="155" t="s">
        <v>40</v>
      </c>
      <c r="E2" s="156"/>
      <c r="F2" s="148" t="s">
        <v>41</v>
      </c>
      <c r="G2" s="149"/>
      <c r="H2" s="148" t="s">
        <v>42</v>
      </c>
      <c r="I2" s="149"/>
      <c r="K2" s="138" t="s">
        <v>40</v>
      </c>
      <c r="L2" s="139"/>
      <c r="M2" s="140" t="s">
        <v>41</v>
      </c>
      <c r="N2" s="141"/>
      <c r="O2" s="140" t="s">
        <v>42</v>
      </c>
      <c r="P2" s="141"/>
    </row>
    <row r="3" spans="1:16" ht="24" x14ac:dyDescent="0.25">
      <c r="A3" s="17" t="s">
        <v>23</v>
      </c>
      <c r="B3" s="16">
        <v>2800</v>
      </c>
      <c r="C3" s="21" t="s">
        <v>24</v>
      </c>
      <c r="D3" s="11">
        <v>21</v>
      </c>
      <c r="E3" s="52">
        <f>SUM(D3*B3)</f>
        <v>58800</v>
      </c>
      <c r="F3" s="35">
        <v>23</v>
      </c>
      <c r="G3" s="52">
        <f>SUM(F3*B3)</f>
        <v>64400</v>
      </c>
      <c r="H3" s="35">
        <v>25</v>
      </c>
      <c r="I3" s="52">
        <f t="shared" ref="I3:I13" si="0">SUM(H3*B3)</f>
        <v>70000</v>
      </c>
      <c r="K3" s="30">
        <v>30</v>
      </c>
      <c r="L3" s="52">
        <f t="shared" ref="L3:L13" si="1">SUM(K3*B3)</f>
        <v>84000</v>
      </c>
      <c r="M3" s="40">
        <v>30</v>
      </c>
      <c r="N3" s="52">
        <f>SUM(M3*B3)</f>
        <v>84000</v>
      </c>
      <c r="O3" s="40">
        <v>30</v>
      </c>
      <c r="P3" s="52">
        <f t="shared" ref="P3:P13" si="2">SUM(O3*B3)</f>
        <v>84000</v>
      </c>
    </row>
    <row r="4" spans="1:16" ht="24" x14ac:dyDescent="0.25">
      <c r="A4" s="17" t="s">
        <v>25</v>
      </c>
      <c r="B4" s="16">
        <v>1000</v>
      </c>
      <c r="C4" s="21" t="s">
        <v>26</v>
      </c>
      <c r="D4" s="11">
        <v>21</v>
      </c>
      <c r="E4" s="52">
        <f>SUM(D4*B4)</f>
        <v>21000</v>
      </c>
      <c r="F4" s="35">
        <v>23</v>
      </c>
      <c r="G4" s="52">
        <f>SUM(F4*B4)</f>
        <v>23000</v>
      </c>
      <c r="H4" s="35">
        <v>25</v>
      </c>
      <c r="I4" s="52">
        <f t="shared" si="0"/>
        <v>25000</v>
      </c>
      <c r="K4" s="30">
        <v>30</v>
      </c>
      <c r="L4" s="52">
        <f t="shared" si="1"/>
        <v>30000</v>
      </c>
      <c r="M4" s="40">
        <v>30</v>
      </c>
      <c r="N4" s="52">
        <f>SUM(M4*B4)</f>
        <v>30000</v>
      </c>
      <c r="O4" s="40">
        <v>30</v>
      </c>
      <c r="P4" s="52">
        <f t="shared" si="2"/>
        <v>30000</v>
      </c>
    </row>
    <row r="5" spans="1:16" ht="27" x14ac:dyDescent="0.25">
      <c r="A5" s="17" t="s">
        <v>27</v>
      </c>
      <c r="B5" s="16">
        <v>4000</v>
      </c>
      <c r="C5" s="21" t="s">
        <v>24</v>
      </c>
      <c r="D5" s="11">
        <v>35</v>
      </c>
      <c r="E5" s="52">
        <f>SUM(D5*B5)</f>
        <v>140000</v>
      </c>
      <c r="F5" s="35">
        <v>33</v>
      </c>
      <c r="G5" s="52">
        <f>SUM(F5*B5)</f>
        <v>132000</v>
      </c>
      <c r="H5" s="35">
        <v>31</v>
      </c>
      <c r="I5" s="52">
        <f t="shared" si="0"/>
        <v>124000</v>
      </c>
      <c r="K5" s="30">
        <v>35</v>
      </c>
      <c r="L5" s="52">
        <f t="shared" si="1"/>
        <v>140000</v>
      </c>
      <c r="M5" s="40">
        <v>35</v>
      </c>
      <c r="N5" s="52">
        <f>SUM(M5*B5)</f>
        <v>140000</v>
      </c>
      <c r="O5" s="40">
        <v>35</v>
      </c>
      <c r="P5" s="52">
        <f t="shared" si="2"/>
        <v>140000</v>
      </c>
    </row>
    <row r="6" spans="1:16" x14ac:dyDescent="0.25">
      <c r="A6" s="17" t="s">
        <v>28</v>
      </c>
      <c r="B6" s="16">
        <v>600</v>
      </c>
      <c r="C6" s="21" t="s">
        <v>29</v>
      </c>
      <c r="D6" s="11">
        <v>35</v>
      </c>
      <c r="E6" s="52">
        <f>SUM(D6*B6)</f>
        <v>21000</v>
      </c>
      <c r="F6" s="35">
        <v>33</v>
      </c>
      <c r="G6" s="52">
        <f>SUM(F6*B6)</f>
        <v>19800</v>
      </c>
      <c r="H6" s="35">
        <v>31</v>
      </c>
      <c r="I6" s="52">
        <f t="shared" si="0"/>
        <v>18600</v>
      </c>
      <c r="K6" s="30">
        <v>40</v>
      </c>
      <c r="L6" s="52">
        <f t="shared" si="1"/>
        <v>24000</v>
      </c>
      <c r="M6" s="40">
        <v>40</v>
      </c>
      <c r="N6" s="52">
        <f>SUM(M6*B6)</f>
        <v>24000</v>
      </c>
      <c r="O6" s="40">
        <v>40</v>
      </c>
      <c r="P6" s="52">
        <f t="shared" si="2"/>
        <v>24000</v>
      </c>
    </row>
    <row r="7" spans="1:16" ht="24" x14ac:dyDescent="0.25">
      <c r="A7" s="17" t="s">
        <v>30</v>
      </c>
      <c r="B7" s="16">
        <v>3000</v>
      </c>
      <c r="C7" s="21" t="s">
        <v>31</v>
      </c>
      <c r="D7" s="11">
        <v>43</v>
      </c>
      <c r="E7" s="52">
        <f>SUM(D7*B7)</f>
        <v>129000</v>
      </c>
      <c r="F7" s="35">
        <v>41</v>
      </c>
      <c r="G7" s="52">
        <f>SUM(F7*B7)</f>
        <v>123000</v>
      </c>
      <c r="H7" s="35">
        <v>38</v>
      </c>
      <c r="I7" s="52">
        <f t="shared" si="0"/>
        <v>114000</v>
      </c>
      <c r="K7" s="30">
        <v>44</v>
      </c>
      <c r="L7" s="52">
        <f t="shared" si="1"/>
        <v>132000</v>
      </c>
      <c r="M7" s="40">
        <v>44</v>
      </c>
      <c r="N7" s="52">
        <f>SUM(M7*B7)</f>
        <v>132000</v>
      </c>
      <c r="O7" s="40">
        <v>44</v>
      </c>
      <c r="P7" s="52">
        <f t="shared" si="2"/>
        <v>132000</v>
      </c>
    </row>
    <row r="8" spans="1:16" ht="24" x14ac:dyDescent="0.25">
      <c r="A8" s="17" t="s">
        <v>32</v>
      </c>
      <c r="B8" s="9">
        <v>800</v>
      </c>
      <c r="C8" s="21" t="s">
        <v>33</v>
      </c>
      <c r="D8" s="11">
        <v>0</v>
      </c>
      <c r="E8" s="52">
        <v>0</v>
      </c>
      <c r="F8" s="35">
        <v>0</v>
      </c>
      <c r="G8" s="52">
        <v>0</v>
      </c>
      <c r="H8" s="35">
        <v>0</v>
      </c>
      <c r="I8" s="52">
        <f t="shared" si="0"/>
        <v>0</v>
      </c>
      <c r="K8" s="30">
        <v>0</v>
      </c>
      <c r="L8" s="52">
        <f t="shared" si="1"/>
        <v>0</v>
      </c>
      <c r="M8" s="40">
        <v>0</v>
      </c>
      <c r="N8" s="52">
        <v>0</v>
      </c>
      <c r="O8" s="40">
        <v>0</v>
      </c>
      <c r="P8" s="52">
        <f t="shared" si="2"/>
        <v>0</v>
      </c>
    </row>
    <row r="9" spans="1:16" ht="24" x14ac:dyDescent="0.25">
      <c r="A9" s="17" t="s">
        <v>34</v>
      </c>
      <c r="B9" s="16">
        <v>1</v>
      </c>
      <c r="C9" s="21" t="s">
        <v>29</v>
      </c>
      <c r="D9" s="11">
        <v>0</v>
      </c>
      <c r="E9" s="52">
        <v>0</v>
      </c>
      <c r="F9" s="35">
        <v>0</v>
      </c>
      <c r="G9" s="52">
        <v>0</v>
      </c>
      <c r="H9" s="35">
        <v>0</v>
      </c>
      <c r="I9" s="52">
        <f t="shared" si="0"/>
        <v>0</v>
      </c>
      <c r="K9" s="30">
        <v>50000</v>
      </c>
      <c r="L9" s="52">
        <f t="shared" si="1"/>
        <v>50000</v>
      </c>
      <c r="M9" s="40">
        <v>50000</v>
      </c>
      <c r="N9" s="52">
        <f>SUM(M9*B9)</f>
        <v>50000</v>
      </c>
      <c r="O9" s="40">
        <v>50000</v>
      </c>
      <c r="P9" s="52">
        <f t="shared" si="2"/>
        <v>50000</v>
      </c>
    </row>
    <row r="10" spans="1:16" x14ac:dyDescent="0.25">
      <c r="A10" s="18" t="s">
        <v>35</v>
      </c>
      <c r="B10" s="16">
        <v>10</v>
      </c>
      <c r="C10" s="21" t="s">
        <v>29</v>
      </c>
      <c r="D10" s="35">
        <v>5000</v>
      </c>
      <c r="E10" s="52">
        <f>SUM(D10*B10)</f>
        <v>50000</v>
      </c>
      <c r="F10" s="35">
        <v>3000</v>
      </c>
      <c r="G10" s="52">
        <f>SUM(F10*B10)</f>
        <v>30000</v>
      </c>
      <c r="H10" s="35">
        <v>1000</v>
      </c>
      <c r="I10" s="52">
        <f t="shared" si="0"/>
        <v>10000</v>
      </c>
      <c r="K10" s="40">
        <v>5000</v>
      </c>
      <c r="L10" s="52">
        <f t="shared" si="1"/>
        <v>50000</v>
      </c>
      <c r="M10" s="40">
        <v>5000</v>
      </c>
      <c r="N10" s="52">
        <f>SUM(M10*B10)</f>
        <v>50000</v>
      </c>
      <c r="O10" s="40">
        <v>5000</v>
      </c>
      <c r="P10" s="52">
        <f t="shared" si="2"/>
        <v>50000</v>
      </c>
    </row>
    <row r="11" spans="1:16" ht="24" x14ac:dyDescent="0.25">
      <c r="A11" s="17" t="s">
        <v>36</v>
      </c>
      <c r="B11" s="16">
        <v>2</v>
      </c>
      <c r="C11" s="21" t="s">
        <v>29</v>
      </c>
      <c r="D11" s="11">
        <v>12000</v>
      </c>
      <c r="E11" s="52">
        <f>SUM(D11*B11)</f>
        <v>24000</v>
      </c>
      <c r="F11" s="35">
        <v>10000</v>
      </c>
      <c r="G11" s="52">
        <f>SUM(F11*B11)</f>
        <v>20000</v>
      </c>
      <c r="H11" s="35">
        <v>10000</v>
      </c>
      <c r="I11" s="52">
        <f t="shared" si="0"/>
        <v>20000</v>
      </c>
      <c r="K11" s="30">
        <v>15000</v>
      </c>
      <c r="L11" s="52">
        <f t="shared" si="1"/>
        <v>30000</v>
      </c>
      <c r="M11" s="40">
        <v>15000</v>
      </c>
      <c r="N11" s="52">
        <f>SUM(M11*B11)</f>
        <v>30000</v>
      </c>
      <c r="O11" s="40">
        <v>15000</v>
      </c>
      <c r="P11" s="52">
        <f t="shared" si="2"/>
        <v>30000</v>
      </c>
    </row>
    <row r="12" spans="1:16" ht="48" x14ac:dyDescent="0.25">
      <c r="A12" s="17" t="s">
        <v>37</v>
      </c>
      <c r="B12" s="16">
        <v>1</v>
      </c>
      <c r="C12" s="21" t="s">
        <v>29</v>
      </c>
      <c r="D12" s="11">
        <v>10000</v>
      </c>
      <c r="E12" s="52">
        <f>SUM(D12*B12)</f>
        <v>10000</v>
      </c>
      <c r="F12" s="35">
        <v>10000</v>
      </c>
      <c r="G12" s="52">
        <f>SUM(F12*B12)</f>
        <v>10000</v>
      </c>
      <c r="H12" s="35">
        <v>10000</v>
      </c>
      <c r="I12" s="52">
        <f t="shared" si="0"/>
        <v>10000</v>
      </c>
      <c r="K12" s="30">
        <v>0</v>
      </c>
      <c r="L12" s="52">
        <f t="shared" si="1"/>
        <v>0</v>
      </c>
      <c r="M12" s="40">
        <v>0</v>
      </c>
      <c r="N12" s="52">
        <f>SUM(M12*B12)</f>
        <v>0</v>
      </c>
      <c r="O12" s="40">
        <v>0</v>
      </c>
      <c r="P12" s="52">
        <f t="shared" si="2"/>
        <v>0</v>
      </c>
    </row>
    <row r="13" spans="1:16" ht="24.75" thickBot="1" x14ac:dyDescent="0.3">
      <c r="A13" s="19" t="s">
        <v>38</v>
      </c>
      <c r="B13" s="20">
        <v>10</v>
      </c>
      <c r="C13" s="22" t="s">
        <v>29</v>
      </c>
      <c r="D13" s="12">
        <v>1000</v>
      </c>
      <c r="E13" s="53">
        <f>SUM(D13*B13)</f>
        <v>10000</v>
      </c>
      <c r="F13" s="36">
        <v>1000</v>
      </c>
      <c r="G13" s="53">
        <f>SUM(F13*B13)</f>
        <v>10000</v>
      </c>
      <c r="H13" s="36">
        <v>1000</v>
      </c>
      <c r="I13" s="53">
        <f t="shared" si="0"/>
        <v>10000</v>
      </c>
      <c r="K13" s="31">
        <v>2000</v>
      </c>
      <c r="L13" s="53">
        <f t="shared" si="1"/>
        <v>20000</v>
      </c>
      <c r="M13" s="41">
        <v>2000</v>
      </c>
      <c r="N13" s="53">
        <f>SUM(M13*B13)</f>
        <v>20000</v>
      </c>
      <c r="O13" s="41">
        <v>2000</v>
      </c>
      <c r="P13" s="53">
        <f t="shared" si="2"/>
        <v>20000</v>
      </c>
    </row>
    <row r="14" spans="1:16" ht="21.75" thickBot="1" x14ac:dyDescent="0.4">
      <c r="A14" s="123" t="s">
        <v>62</v>
      </c>
      <c r="B14" s="131"/>
      <c r="C14" s="132"/>
      <c r="D14" s="37"/>
      <c r="E14" s="38">
        <f>SUM(E3:E13)</f>
        <v>463800</v>
      </c>
      <c r="F14" s="37"/>
      <c r="G14" s="38">
        <f>SUM(G3:G13)</f>
        <v>432200</v>
      </c>
      <c r="H14" s="37"/>
      <c r="I14" s="38">
        <f>SUM(I3:I13)</f>
        <v>401600</v>
      </c>
      <c r="K14" s="37"/>
      <c r="L14" s="42">
        <f>SUM(L3:L13)</f>
        <v>560000</v>
      </c>
      <c r="M14" s="37"/>
      <c r="N14" s="42">
        <f>SUM(N3:N13)</f>
        <v>560000</v>
      </c>
      <c r="O14" s="37"/>
      <c r="P14" s="42">
        <f>SUM(P3:P13)</f>
        <v>560000</v>
      </c>
    </row>
    <row r="15" spans="1:16" ht="8.25" customHeight="1" thickBot="1" x14ac:dyDescent="0.3">
      <c r="A15" s="43"/>
      <c r="P15" s="8"/>
    </row>
    <row r="16" spans="1:16" ht="63.75" customHeight="1" x14ac:dyDescent="0.25">
      <c r="A16" s="23" t="s">
        <v>44</v>
      </c>
      <c r="B16" s="143" t="s">
        <v>59</v>
      </c>
      <c r="C16" s="144"/>
      <c r="D16" s="155" t="s">
        <v>40</v>
      </c>
      <c r="E16" s="156"/>
      <c r="F16" s="155" t="s">
        <v>41</v>
      </c>
      <c r="G16" s="156"/>
      <c r="H16" s="155" t="s">
        <v>42</v>
      </c>
      <c r="I16" s="156"/>
      <c r="K16" s="138" t="s">
        <v>40</v>
      </c>
      <c r="L16" s="139"/>
      <c r="M16" s="138" t="s">
        <v>41</v>
      </c>
      <c r="N16" s="139"/>
      <c r="O16" s="138" t="s">
        <v>42</v>
      </c>
      <c r="P16" s="139"/>
    </row>
    <row r="17" spans="1:16" x14ac:dyDescent="0.25">
      <c r="A17" s="13" t="s">
        <v>45</v>
      </c>
      <c r="B17" s="134">
        <v>400</v>
      </c>
      <c r="C17" s="134"/>
      <c r="D17" s="142">
        <v>30</v>
      </c>
      <c r="E17" s="122">
        <f>SUM(D17*B17)</f>
        <v>12000</v>
      </c>
      <c r="F17" s="133">
        <v>29</v>
      </c>
      <c r="G17" s="122">
        <f>SUM(F17*B17)</f>
        <v>11600</v>
      </c>
      <c r="H17" s="133">
        <v>28</v>
      </c>
      <c r="I17" s="122">
        <f>SUM(H17*B17)</f>
        <v>11200</v>
      </c>
      <c r="K17" s="121">
        <v>36</v>
      </c>
      <c r="L17" s="122">
        <f>SUM(K17*B17)</f>
        <v>14400</v>
      </c>
      <c r="M17" s="121">
        <v>36</v>
      </c>
      <c r="N17" s="122">
        <f>SUM(M17*B17)</f>
        <v>14400</v>
      </c>
      <c r="O17" s="121">
        <v>36</v>
      </c>
      <c r="P17" s="122">
        <f>SUM(O17*B17)</f>
        <v>14400</v>
      </c>
    </row>
    <row r="18" spans="1:16" ht="15.75" thickBot="1" x14ac:dyDescent="0.3">
      <c r="A18" s="14" t="s">
        <v>46</v>
      </c>
      <c r="B18" s="134"/>
      <c r="C18" s="134"/>
      <c r="D18" s="142"/>
      <c r="E18" s="122"/>
      <c r="F18" s="133"/>
      <c r="G18" s="122"/>
      <c r="H18" s="133"/>
      <c r="I18" s="122"/>
      <c r="K18" s="121"/>
      <c r="L18" s="122"/>
      <c r="M18" s="121"/>
      <c r="N18" s="122"/>
      <c r="O18" s="121"/>
      <c r="P18" s="122"/>
    </row>
    <row r="19" spans="1:16" x14ac:dyDescent="0.25">
      <c r="A19" s="13" t="s">
        <v>47</v>
      </c>
      <c r="B19" s="134">
        <v>400</v>
      </c>
      <c r="C19" s="134"/>
      <c r="D19" s="142">
        <v>60</v>
      </c>
      <c r="E19" s="122">
        <f>SUM(D19*B19)</f>
        <v>24000</v>
      </c>
      <c r="F19" s="133">
        <v>58</v>
      </c>
      <c r="G19" s="122">
        <f>SUM(F19*B19)</f>
        <v>23200</v>
      </c>
      <c r="H19" s="133">
        <v>56</v>
      </c>
      <c r="I19" s="122">
        <f>SUM(H19*B19)</f>
        <v>22400</v>
      </c>
      <c r="K19" s="121">
        <v>60</v>
      </c>
      <c r="L19" s="122">
        <f>SUM(K19*B19)</f>
        <v>24000</v>
      </c>
      <c r="M19" s="121">
        <v>60</v>
      </c>
      <c r="N19" s="122">
        <f>SUM(M19*B19)</f>
        <v>24000</v>
      </c>
      <c r="O19" s="121">
        <v>60</v>
      </c>
      <c r="P19" s="122">
        <f>SUM(O19*B19)</f>
        <v>24000</v>
      </c>
    </row>
    <row r="20" spans="1:16" ht="15.75" thickBot="1" x14ac:dyDescent="0.3">
      <c r="A20" s="14" t="s">
        <v>48</v>
      </c>
      <c r="B20" s="134"/>
      <c r="C20" s="134"/>
      <c r="D20" s="142"/>
      <c r="E20" s="122"/>
      <c r="F20" s="133"/>
      <c r="G20" s="122"/>
      <c r="H20" s="133"/>
      <c r="I20" s="122"/>
      <c r="K20" s="121"/>
      <c r="L20" s="122"/>
      <c r="M20" s="121"/>
      <c r="N20" s="122"/>
      <c r="O20" s="121"/>
      <c r="P20" s="122"/>
    </row>
    <row r="21" spans="1:16" x14ac:dyDescent="0.25">
      <c r="A21" s="13" t="s">
        <v>49</v>
      </c>
      <c r="B21" s="134">
        <v>1200</v>
      </c>
      <c r="C21" s="134"/>
      <c r="D21" s="142">
        <v>32</v>
      </c>
      <c r="E21" s="122">
        <f>SUM(D21*B21)</f>
        <v>38400</v>
      </c>
      <c r="F21" s="133">
        <v>30</v>
      </c>
      <c r="G21" s="122">
        <f>SUM(F21*B21)</f>
        <v>36000</v>
      </c>
      <c r="H21" s="133">
        <v>29</v>
      </c>
      <c r="I21" s="122">
        <f>SUM(H21*B21)</f>
        <v>34800</v>
      </c>
      <c r="K21" s="121">
        <v>34</v>
      </c>
      <c r="L21" s="122">
        <f>SUM(K21*B21)</f>
        <v>40800</v>
      </c>
      <c r="M21" s="121">
        <v>34</v>
      </c>
      <c r="N21" s="122">
        <f>SUM(M21*B21)</f>
        <v>40800</v>
      </c>
      <c r="O21" s="121">
        <v>34</v>
      </c>
      <c r="P21" s="122">
        <f>SUM(O21*B21)</f>
        <v>40800</v>
      </c>
    </row>
    <row r="22" spans="1:16" ht="15.75" thickBot="1" x14ac:dyDescent="0.3">
      <c r="A22" s="14" t="s">
        <v>50</v>
      </c>
      <c r="B22" s="134"/>
      <c r="C22" s="134"/>
      <c r="D22" s="142"/>
      <c r="E22" s="122"/>
      <c r="F22" s="133"/>
      <c r="G22" s="122"/>
      <c r="H22" s="133"/>
      <c r="I22" s="122"/>
      <c r="K22" s="121"/>
      <c r="L22" s="122"/>
      <c r="M22" s="121"/>
      <c r="N22" s="122"/>
      <c r="O22" s="121"/>
      <c r="P22" s="122"/>
    </row>
    <row r="23" spans="1:16" x14ac:dyDescent="0.25">
      <c r="A23" s="13" t="s">
        <v>51</v>
      </c>
      <c r="B23" s="134">
        <v>1200</v>
      </c>
      <c r="C23" s="134"/>
      <c r="D23" s="142">
        <v>54</v>
      </c>
      <c r="E23" s="122">
        <f>SUM(D23*B23)</f>
        <v>64800</v>
      </c>
      <c r="F23" s="133">
        <v>51</v>
      </c>
      <c r="G23" s="122">
        <f>SUM(F23*B23)</f>
        <v>61200</v>
      </c>
      <c r="H23" s="133">
        <v>48</v>
      </c>
      <c r="I23" s="122">
        <f>SUM(H23*B23)</f>
        <v>57600</v>
      </c>
      <c r="K23" s="121">
        <v>54</v>
      </c>
      <c r="L23" s="122">
        <f>SUM(K23*B23)</f>
        <v>64800</v>
      </c>
      <c r="M23" s="121">
        <v>54</v>
      </c>
      <c r="N23" s="122">
        <f>SUM(M23*B23)</f>
        <v>64800</v>
      </c>
      <c r="O23" s="121">
        <v>54</v>
      </c>
      <c r="P23" s="122">
        <f>SUM(O23*B23)</f>
        <v>64800</v>
      </c>
    </row>
    <row r="24" spans="1:16" ht="15.75" thickBot="1" x14ac:dyDescent="0.3">
      <c r="A24" s="14" t="s">
        <v>52</v>
      </c>
      <c r="B24" s="134"/>
      <c r="C24" s="134"/>
      <c r="D24" s="142"/>
      <c r="E24" s="122"/>
      <c r="F24" s="133"/>
      <c r="G24" s="122"/>
      <c r="H24" s="133"/>
      <c r="I24" s="122"/>
      <c r="K24" s="121"/>
      <c r="L24" s="122"/>
      <c r="M24" s="121"/>
      <c r="N24" s="122"/>
      <c r="O24" s="121"/>
      <c r="P24" s="122"/>
    </row>
    <row r="25" spans="1:16" x14ac:dyDescent="0.25">
      <c r="A25" s="13" t="s">
        <v>53</v>
      </c>
      <c r="B25" s="134">
        <v>400</v>
      </c>
      <c r="C25" s="134"/>
      <c r="D25" s="142">
        <v>70</v>
      </c>
      <c r="E25" s="122">
        <f>SUM(D25*B25)</f>
        <v>28000</v>
      </c>
      <c r="F25" s="133">
        <v>66</v>
      </c>
      <c r="G25" s="122">
        <f>SUM(F25*B25)</f>
        <v>26400</v>
      </c>
      <c r="H25" s="133">
        <v>62</v>
      </c>
      <c r="I25" s="122">
        <f>SUM(H25*B25)</f>
        <v>24800</v>
      </c>
      <c r="K25" s="121">
        <v>40</v>
      </c>
      <c r="L25" s="122">
        <f>SUM(K25*B25)</f>
        <v>16000</v>
      </c>
      <c r="M25" s="121">
        <v>40</v>
      </c>
      <c r="N25" s="122">
        <f>SUM(M25*B25)</f>
        <v>16000</v>
      </c>
      <c r="O25" s="121">
        <v>40</v>
      </c>
      <c r="P25" s="122">
        <f>SUM(O25*B25)</f>
        <v>16000</v>
      </c>
    </row>
    <row r="26" spans="1:16" ht="15.75" thickBot="1" x14ac:dyDescent="0.3">
      <c r="A26" s="14" t="s">
        <v>54</v>
      </c>
      <c r="B26" s="134"/>
      <c r="C26" s="134"/>
      <c r="D26" s="142"/>
      <c r="E26" s="122"/>
      <c r="F26" s="133"/>
      <c r="G26" s="122"/>
      <c r="H26" s="133"/>
      <c r="I26" s="122"/>
      <c r="K26" s="121"/>
      <c r="L26" s="122"/>
      <c r="M26" s="121"/>
      <c r="N26" s="122"/>
      <c r="O26" s="121"/>
      <c r="P26" s="122"/>
    </row>
    <row r="27" spans="1:16" x14ac:dyDescent="0.25">
      <c r="A27" s="13" t="s">
        <v>55</v>
      </c>
      <c r="B27" s="134">
        <v>400</v>
      </c>
      <c r="C27" s="134"/>
      <c r="D27" s="142">
        <v>105</v>
      </c>
      <c r="E27" s="122">
        <f>SUM(D27*B27)</f>
        <v>42000</v>
      </c>
      <c r="F27" s="133">
        <v>99</v>
      </c>
      <c r="G27" s="122">
        <f>SUM(F27*B27)</f>
        <v>39600</v>
      </c>
      <c r="H27" s="133">
        <v>93</v>
      </c>
      <c r="I27" s="122">
        <f>SUM(H27*B27)</f>
        <v>37200</v>
      </c>
      <c r="K27" s="121">
        <v>68</v>
      </c>
      <c r="L27" s="122">
        <f>SUM(K27*B27)</f>
        <v>27200</v>
      </c>
      <c r="M27" s="121">
        <v>68</v>
      </c>
      <c r="N27" s="122">
        <f>SUM(M27*B27)</f>
        <v>27200</v>
      </c>
      <c r="O27" s="121">
        <v>68</v>
      </c>
      <c r="P27" s="122">
        <f>SUM(O27*B27)</f>
        <v>27200</v>
      </c>
    </row>
    <row r="28" spans="1:16" ht="15.75" thickBot="1" x14ac:dyDescent="0.3">
      <c r="A28" s="14" t="s">
        <v>56</v>
      </c>
      <c r="B28" s="134"/>
      <c r="C28" s="134"/>
      <c r="D28" s="142"/>
      <c r="E28" s="122"/>
      <c r="F28" s="133"/>
      <c r="G28" s="122"/>
      <c r="H28" s="133"/>
      <c r="I28" s="122"/>
      <c r="K28" s="121"/>
      <c r="L28" s="122"/>
      <c r="M28" s="121"/>
      <c r="N28" s="122"/>
      <c r="O28" s="121"/>
      <c r="P28" s="122"/>
    </row>
    <row r="29" spans="1:16" ht="26.25" thickBot="1" x14ac:dyDescent="0.3">
      <c r="A29" s="14" t="s">
        <v>57</v>
      </c>
      <c r="B29" s="134">
        <v>400</v>
      </c>
      <c r="C29" s="134"/>
      <c r="D29" s="24">
        <v>62</v>
      </c>
      <c r="E29" s="54">
        <f>SUM(D29*B29)</f>
        <v>24800</v>
      </c>
      <c r="F29" s="26">
        <v>59</v>
      </c>
      <c r="G29" s="54">
        <f>SUM(F29*B29)</f>
        <v>23600</v>
      </c>
      <c r="H29" s="26">
        <v>57</v>
      </c>
      <c r="I29" s="54">
        <f>SUM(H29*B29)</f>
        <v>22800</v>
      </c>
      <c r="K29" s="32">
        <v>70</v>
      </c>
      <c r="L29" s="54">
        <f>SUM(K29*B29)</f>
        <v>28000</v>
      </c>
      <c r="M29" s="32">
        <v>70</v>
      </c>
      <c r="N29" s="54">
        <f>SUM(M29*B29)</f>
        <v>28000</v>
      </c>
      <c r="O29" s="32">
        <v>70</v>
      </c>
      <c r="P29" s="54">
        <f>SUM(O29*B29)</f>
        <v>28000</v>
      </c>
    </row>
    <row r="30" spans="1:16" ht="26.25" thickBot="1" x14ac:dyDescent="0.3">
      <c r="A30" s="14" t="s">
        <v>58</v>
      </c>
      <c r="B30" s="134">
        <v>500</v>
      </c>
      <c r="C30" s="134"/>
      <c r="D30" s="25">
        <v>102</v>
      </c>
      <c r="E30" s="55">
        <f>SUM(D30*B30)</f>
        <v>51000</v>
      </c>
      <c r="F30" s="27">
        <v>96</v>
      </c>
      <c r="G30" s="55">
        <f>SUM(F30*B30)</f>
        <v>48000</v>
      </c>
      <c r="H30" s="27">
        <v>91</v>
      </c>
      <c r="I30" s="55">
        <f>SUM(H30*B30)</f>
        <v>45500</v>
      </c>
      <c r="K30" s="33">
        <v>74</v>
      </c>
      <c r="L30" s="55">
        <f>SUM(K30*B30)</f>
        <v>37000</v>
      </c>
      <c r="M30" s="33">
        <v>74</v>
      </c>
      <c r="N30" s="55">
        <f>SUM(M30*B30)</f>
        <v>37000</v>
      </c>
      <c r="O30" s="33">
        <v>74</v>
      </c>
      <c r="P30" s="54">
        <f>SUM(O30*B30)</f>
        <v>37000</v>
      </c>
    </row>
    <row r="31" spans="1:16" x14ac:dyDescent="0.25">
      <c r="A31" s="123" t="s">
        <v>60</v>
      </c>
      <c r="B31" s="124"/>
      <c r="C31" s="125"/>
      <c r="D31" s="34"/>
      <c r="E31" s="129">
        <f>SUM(E17:E30)</f>
        <v>285000</v>
      </c>
      <c r="F31" s="34"/>
      <c r="G31" s="129">
        <f>SUM(G17:G30)</f>
        <v>269600</v>
      </c>
      <c r="H31" s="34"/>
      <c r="I31" s="129">
        <f>SUM(I17:I30)</f>
        <v>256300</v>
      </c>
      <c r="K31" s="34"/>
      <c r="L31" s="117">
        <f>SUM(L17:L30)</f>
        <v>252200</v>
      </c>
      <c r="M31" s="34"/>
      <c r="N31" s="117">
        <f>SUM(N17:N30)</f>
        <v>252200</v>
      </c>
      <c r="O31" s="34"/>
      <c r="P31" s="117">
        <f>SUM(P17:P30)</f>
        <v>252200</v>
      </c>
    </row>
    <row r="32" spans="1:16" ht="15.75" thickBot="1" x14ac:dyDescent="0.3">
      <c r="A32" s="126"/>
      <c r="B32" s="127"/>
      <c r="C32" s="128"/>
      <c r="D32" s="39"/>
      <c r="E32" s="130"/>
      <c r="F32" s="39"/>
      <c r="G32" s="130"/>
      <c r="H32" s="39"/>
      <c r="I32" s="130"/>
      <c r="K32" s="39"/>
      <c r="L32" s="118"/>
      <c r="M32" s="39"/>
      <c r="N32" s="118"/>
      <c r="O32" s="39"/>
      <c r="P32" s="118"/>
    </row>
    <row r="33" spans="1:16" x14ac:dyDescent="0.25">
      <c r="A33" s="123"/>
      <c r="B33" s="131"/>
      <c r="C33" s="132"/>
      <c r="D33" s="34"/>
      <c r="E33" s="119">
        <f>SUM(E14+E31)</f>
        <v>748800</v>
      </c>
      <c r="F33" s="34"/>
      <c r="G33" s="119">
        <f>SUM(G14+G31)</f>
        <v>701800</v>
      </c>
      <c r="H33" s="34"/>
      <c r="I33" s="119">
        <f>SUM(I14+I31)</f>
        <v>657900</v>
      </c>
      <c r="K33" s="34"/>
      <c r="L33" s="119">
        <f>SUM(L14+L31)</f>
        <v>812200</v>
      </c>
      <c r="M33" s="34"/>
      <c r="N33" s="119">
        <f>SUM(N14+N31)</f>
        <v>812200</v>
      </c>
      <c r="O33" s="34"/>
      <c r="P33" s="119">
        <f>SUM(P14+P31)</f>
        <v>812200</v>
      </c>
    </row>
    <row r="34" spans="1:16" ht="15.75" thickBot="1" x14ac:dyDescent="0.3">
      <c r="A34" s="126"/>
      <c r="B34" s="127"/>
      <c r="C34" s="128"/>
      <c r="D34" s="39"/>
      <c r="E34" s="120"/>
      <c r="F34" s="39"/>
      <c r="G34" s="120"/>
      <c r="H34" s="39"/>
      <c r="I34" s="120"/>
      <c r="K34" s="39"/>
      <c r="L34" s="120"/>
      <c r="M34" s="39"/>
      <c r="N34" s="120"/>
      <c r="O34" s="39"/>
      <c r="P34" s="120"/>
    </row>
    <row r="35" spans="1:16" ht="21.75" thickBot="1" x14ac:dyDescent="0.4">
      <c r="A35" s="111" t="s">
        <v>61</v>
      </c>
      <c r="B35" s="112"/>
      <c r="C35" s="113"/>
      <c r="D35" s="145">
        <f>SUM(E33+G33+I33)</f>
        <v>2108500</v>
      </c>
      <c r="E35" s="146"/>
      <c r="F35" s="146"/>
      <c r="G35" s="146"/>
      <c r="H35" s="146"/>
      <c r="I35" s="147"/>
      <c r="J35" s="29"/>
      <c r="K35" s="114">
        <f>SUM(L33+N33+P33)</f>
        <v>2436600</v>
      </c>
      <c r="L35" s="115"/>
      <c r="M35" s="115"/>
      <c r="N35" s="115"/>
      <c r="O35" s="115"/>
      <c r="P35" s="116"/>
    </row>
    <row r="36" spans="1:16" ht="7.5" customHeight="1" x14ac:dyDescent="0.25"/>
    <row r="37" spans="1:16" ht="18.75" x14ac:dyDescent="0.3">
      <c r="A37" s="108" t="s">
        <v>63</v>
      </c>
      <c r="B37" s="108"/>
      <c r="C37" s="108"/>
      <c r="D37" s="108"/>
      <c r="E37" s="108"/>
      <c r="F37" s="108"/>
      <c r="G37" s="108"/>
      <c r="H37" s="108"/>
      <c r="I37" s="108"/>
      <c r="K37" s="108" t="s">
        <v>63</v>
      </c>
      <c r="L37" s="108"/>
      <c r="M37" s="108"/>
      <c r="N37" s="108"/>
      <c r="O37" s="108"/>
      <c r="P37" s="108"/>
    </row>
    <row r="38" spans="1:16" ht="49.5" customHeight="1" x14ac:dyDescent="0.25">
      <c r="A38" s="46" t="s">
        <v>21</v>
      </c>
      <c r="B38" s="46" t="s">
        <v>67</v>
      </c>
      <c r="C38" s="46" t="s">
        <v>22</v>
      </c>
      <c r="D38" s="109" t="s">
        <v>40</v>
      </c>
      <c r="E38" s="110"/>
      <c r="F38" s="109" t="s">
        <v>68</v>
      </c>
      <c r="G38" s="110"/>
      <c r="H38" s="109" t="s">
        <v>69</v>
      </c>
      <c r="I38" s="110"/>
      <c r="K38" s="109" t="s">
        <v>40</v>
      </c>
      <c r="L38" s="110"/>
      <c r="M38" s="109" t="s">
        <v>68</v>
      </c>
      <c r="N38" s="110"/>
      <c r="O38" s="109" t="s">
        <v>69</v>
      </c>
      <c r="P38" s="110"/>
    </row>
    <row r="39" spans="1:16" x14ac:dyDescent="0.25">
      <c r="A39" s="44" t="s">
        <v>64</v>
      </c>
      <c r="B39" s="45">
        <v>100</v>
      </c>
      <c r="C39" s="45" t="s">
        <v>70</v>
      </c>
      <c r="D39" s="47">
        <v>275</v>
      </c>
      <c r="E39" s="48">
        <f>SUM(D39*B39)</f>
        <v>27500</v>
      </c>
      <c r="F39" s="47">
        <v>275</v>
      </c>
      <c r="G39" s="48">
        <f>SUM(F39*B39)</f>
        <v>27500</v>
      </c>
      <c r="H39" s="47">
        <v>275</v>
      </c>
      <c r="I39" s="48">
        <f>SUM(H39*B39)</f>
        <v>27500</v>
      </c>
      <c r="K39" s="50">
        <v>150</v>
      </c>
      <c r="L39" s="49">
        <f>SUM(K39*B39)</f>
        <v>15000</v>
      </c>
      <c r="M39" s="51">
        <v>150</v>
      </c>
      <c r="N39" s="49">
        <f>SUM(M39*B39)</f>
        <v>15000</v>
      </c>
      <c r="O39" s="51">
        <v>150</v>
      </c>
      <c r="P39" s="49">
        <f>SUM(O39*B39)</f>
        <v>15000</v>
      </c>
    </row>
    <row r="40" spans="1:16" x14ac:dyDescent="0.25">
      <c r="A40" s="44" t="s">
        <v>65</v>
      </c>
      <c r="B40" s="45">
        <v>60</v>
      </c>
      <c r="C40" s="45" t="s">
        <v>70</v>
      </c>
      <c r="D40" s="47">
        <v>175</v>
      </c>
      <c r="E40" s="48">
        <f t="shared" ref="E40:E41" si="3">SUM(D40*B40)</f>
        <v>10500</v>
      </c>
      <c r="F40" s="47">
        <v>175</v>
      </c>
      <c r="G40" s="48">
        <f t="shared" ref="G40:G41" si="4">SUM(F40*B40)</f>
        <v>10500</v>
      </c>
      <c r="H40" s="47">
        <v>175</v>
      </c>
      <c r="I40" s="48">
        <f t="shared" ref="I40:I41" si="5">SUM(H40*B40)</f>
        <v>10500</v>
      </c>
      <c r="K40" s="50">
        <v>150</v>
      </c>
      <c r="L40" s="49">
        <f>SUM(K40*B40)</f>
        <v>9000</v>
      </c>
      <c r="M40" s="51">
        <v>150</v>
      </c>
      <c r="N40" s="49">
        <f>SUM(M40*B40)</f>
        <v>9000</v>
      </c>
      <c r="O40" s="51">
        <v>150</v>
      </c>
      <c r="P40" s="49">
        <f>SUM(O40*B40)</f>
        <v>9000</v>
      </c>
    </row>
    <row r="41" spans="1:16" x14ac:dyDescent="0.25">
      <c r="A41" s="44" t="s">
        <v>66</v>
      </c>
      <c r="B41" s="45">
        <v>600</v>
      </c>
      <c r="C41" s="45" t="s">
        <v>29</v>
      </c>
      <c r="D41" s="47">
        <v>35</v>
      </c>
      <c r="E41" s="48">
        <f t="shared" si="3"/>
        <v>21000</v>
      </c>
      <c r="F41" s="47">
        <v>33</v>
      </c>
      <c r="G41" s="48">
        <f t="shared" si="4"/>
        <v>19800</v>
      </c>
      <c r="H41" s="47">
        <v>31</v>
      </c>
      <c r="I41" s="48">
        <f t="shared" si="5"/>
        <v>18600</v>
      </c>
      <c r="K41" s="50">
        <v>44</v>
      </c>
      <c r="L41" s="49">
        <f>SUM(K41*B41)</f>
        <v>26400</v>
      </c>
      <c r="M41" s="51">
        <v>44</v>
      </c>
      <c r="N41" s="49">
        <f>SUM(M41*B41)</f>
        <v>26400</v>
      </c>
      <c r="O41" s="51">
        <v>44</v>
      </c>
      <c r="P41" s="49">
        <f>SUM(O41*B41)</f>
        <v>26400</v>
      </c>
    </row>
  </sheetData>
  <sheetProtection algorithmName="SHA-512" hashValue="y7YJLdkzbR/Z15kgxAl5F5W6BTTpFC2RxqHe9yD70csSkXl3Vi007qLbPRT3CdyW18kD0DOXEQG2n97AiYQFgA==" saltValue="HDgHi8n8qcE5Hdbo7e2h9A==" spinCount="100000" sheet="1" objects="1" scenarios="1" selectLockedCells="1" selectUnlockedCells="1"/>
  <mergeCells count="122">
    <mergeCell ref="D23:D24"/>
    <mergeCell ref="D25:D26"/>
    <mergeCell ref="F23:F24"/>
    <mergeCell ref="F25:F26"/>
    <mergeCell ref="B27:C28"/>
    <mergeCell ref="F2:G2"/>
    <mergeCell ref="H2:I2"/>
    <mergeCell ref="D1:I1"/>
    <mergeCell ref="A1:C1"/>
    <mergeCell ref="D2:E2"/>
    <mergeCell ref="B19:C20"/>
    <mergeCell ref="B21:C22"/>
    <mergeCell ref="B23:C24"/>
    <mergeCell ref="D16:E16"/>
    <mergeCell ref="F16:G16"/>
    <mergeCell ref="H16:I16"/>
    <mergeCell ref="D17:D18"/>
    <mergeCell ref="F17:F18"/>
    <mergeCell ref="B25:C26"/>
    <mergeCell ref="A14:C14"/>
    <mergeCell ref="H17:H18"/>
    <mergeCell ref="H19:H20"/>
    <mergeCell ref="H21:H22"/>
    <mergeCell ref="H23:H24"/>
    <mergeCell ref="H25:H26"/>
    <mergeCell ref="D21:D22"/>
    <mergeCell ref="B30:C30"/>
    <mergeCell ref="D27:D28"/>
    <mergeCell ref="D35:I35"/>
    <mergeCell ref="G23:G24"/>
    <mergeCell ref="G25:G26"/>
    <mergeCell ref="G27:G28"/>
    <mergeCell ref="I17:I18"/>
    <mergeCell ref="I19:I20"/>
    <mergeCell ref="I21:I22"/>
    <mergeCell ref="I23:I24"/>
    <mergeCell ref="I25:I26"/>
    <mergeCell ref="I27:I28"/>
    <mergeCell ref="H27:H28"/>
    <mergeCell ref="E17:E18"/>
    <mergeCell ref="E19:E20"/>
    <mergeCell ref="E21:E22"/>
    <mergeCell ref="E23:E24"/>
    <mergeCell ref="E25:E26"/>
    <mergeCell ref="E27:E28"/>
    <mergeCell ref="G17:G18"/>
    <mergeCell ref="G19:G20"/>
    <mergeCell ref="G21:G22"/>
    <mergeCell ref="F19:F20"/>
    <mergeCell ref="F21:F22"/>
    <mergeCell ref="D19:D20"/>
    <mergeCell ref="B16:C16"/>
    <mergeCell ref="B17:C18"/>
    <mergeCell ref="K17:K18"/>
    <mergeCell ref="L17:L18"/>
    <mergeCell ref="M17:M18"/>
    <mergeCell ref="N17:N18"/>
    <mergeCell ref="K21:K22"/>
    <mergeCell ref="L21:L22"/>
    <mergeCell ref="M21:M22"/>
    <mergeCell ref="N21:N22"/>
    <mergeCell ref="O17:O18"/>
    <mergeCell ref="P17:P18"/>
    <mergeCell ref="K1:P1"/>
    <mergeCell ref="K2:L2"/>
    <mergeCell ref="M2:N2"/>
    <mergeCell ref="O2:P2"/>
    <mergeCell ref="K16:L16"/>
    <mergeCell ref="M16:N16"/>
    <mergeCell ref="O16:P16"/>
    <mergeCell ref="O21:O22"/>
    <mergeCell ref="P21:P22"/>
    <mergeCell ref="K19:K20"/>
    <mergeCell ref="L19:L20"/>
    <mergeCell ref="M19:M20"/>
    <mergeCell ref="N19:N20"/>
    <mergeCell ref="O19:O20"/>
    <mergeCell ref="P19:P20"/>
    <mergeCell ref="K25:K26"/>
    <mergeCell ref="L25:L26"/>
    <mergeCell ref="M25:M26"/>
    <mergeCell ref="N25:N26"/>
    <mergeCell ref="O25:O26"/>
    <mergeCell ref="P25:P26"/>
    <mergeCell ref="K23:K24"/>
    <mergeCell ref="L23:L24"/>
    <mergeCell ref="M23:M24"/>
    <mergeCell ref="N23:N24"/>
    <mergeCell ref="O23:O24"/>
    <mergeCell ref="P23:P24"/>
    <mergeCell ref="A31:C32"/>
    <mergeCell ref="E31:E32"/>
    <mergeCell ref="G31:G32"/>
    <mergeCell ref="I31:I32"/>
    <mergeCell ref="A33:C34"/>
    <mergeCell ref="E33:E34"/>
    <mergeCell ref="G33:G34"/>
    <mergeCell ref="I33:I34"/>
    <mergeCell ref="F27:F28"/>
    <mergeCell ref="B29:C29"/>
    <mergeCell ref="L31:L32"/>
    <mergeCell ref="N31:N32"/>
    <mergeCell ref="P31:P32"/>
    <mergeCell ref="L33:L34"/>
    <mergeCell ref="N33:N34"/>
    <mergeCell ref="P33:P34"/>
    <mergeCell ref="K27:K28"/>
    <mergeCell ref="L27:L28"/>
    <mergeCell ref="M27:M28"/>
    <mergeCell ref="N27:N28"/>
    <mergeCell ref="O27:O28"/>
    <mergeCell ref="P27:P28"/>
    <mergeCell ref="K37:P37"/>
    <mergeCell ref="K38:L38"/>
    <mergeCell ref="M38:N38"/>
    <mergeCell ref="O38:P38"/>
    <mergeCell ref="A37:I37"/>
    <mergeCell ref="D38:E38"/>
    <mergeCell ref="F38:G38"/>
    <mergeCell ref="H38:I38"/>
    <mergeCell ref="A35:C35"/>
    <mergeCell ref="K35:P35"/>
  </mergeCells>
  <phoneticPr fontId="16" type="noConversion"/>
  <pageMargins left="0.7" right="0.7" top="0.75" bottom="0.75" header="0.3" footer="0.3"/>
  <pageSetup paperSize="5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Final Evaluation - Scored</vt:lpstr>
      <vt:lpstr>Final Evaluation with ORALS</vt:lpstr>
      <vt:lpstr>Cost Evaluation</vt:lpstr>
      <vt:lpstr>Cost Analysis</vt:lpstr>
      <vt:lpstr>'Cost Analysis'!_Hlk221006978</vt:lpstr>
    </vt:vector>
  </TitlesOfParts>
  <Company>StofNE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Crouse</dc:creator>
  <cp:lastModifiedBy>Esquivel, LeNedda</cp:lastModifiedBy>
  <cp:lastPrinted>2026-05-27T14:26:41Z</cp:lastPrinted>
  <dcterms:created xsi:type="dcterms:W3CDTF">2011-12-16T03:34:11Z</dcterms:created>
  <dcterms:modified xsi:type="dcterms:W3CDTF">2026-06-16T20:59:45Z</dcterms:modified>
</cp:coreProperties>
</file>